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Электроэнергия" sheetId="1" r:id="rId1"/>
    <sheet name="Мощность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2" l="1"/>
  <c r="J36" i="2"/>
  <c r="T36" i="2" s="1"/>
  <c r="T31" i="2"/>
  <c r="S31" i="2"/>
  <c r="K31" i="2"/>
  <c r="F31" i="2"/>
  <c r="O30" i="2"/>
  <c r="O28" i="2" s="1"/>
  <c r="N30" i="2"/>
  <c r="M30" i="2"/>
  <c r="M28" i="2" s="1"/>
  <c r="L30" i="2"/>
  <c r="J30" i="2"/>
  <c r="T30" i="2" s="1"/>
  <c r="I30" i="2"/>
  <c r="S30" i="2" s="1"/>
  <c r="N28" i="2"/>
  <c r="L28" i="2"/>
  <c r="I28" i="2"/>
  <c r="S28" i="2" s="1"/>
  <c r="K24" i="2"/>
  <c r="M24" i="2"/>
  <c r="L24" i="2"/>
  <c r="H24" i="2"/>
  <c r="G24" i="2"/>
  <c r="O22" i="2"/>
  <c r="N22" i="2"/>
  <c r="J22" i="2"/>
  <c r="T22" i="2" s="1"/>
  <c r="I22" i="2"/>
  <c r="O20" i="2"/>
  <c r="I20" i="2"/>
  <c r="L12" i="2"/>
  <c r="H12" i="2"/>
  <c r="L11" i="2"/>
  <c r="O16" i="2"/>
  <c r="K16" i="2" s="1"/>
  <c r="J16" i="2"/>
  <c r="O13" i="2"/>
  <c r="N15" i="2"/>
  <c r="K15" i="2"/>
  <c r="I15" i="2"/>
  <c r="F15" i="2" s="1"/>
  <c r="N14" i="2"/>
  <c r="I14" i="2"/>
  <c r="S14" i="2" s="1"/>
  <c r="N13" i="2"/>
  <c r="M12" i="2"/>
  <c r="Q10" i="2"/>
  <c r="R10" i="2" s="1"/>
  <c r="S10" i="2" s="1"/>
  <c r="T10" i="2" s="1"/>
  <c r="E10" i="2"/>
  <c r="F10" i="2" s="1"/>
  <c r="G10" i="2" s="1"/>
  <c r="H10" i="2" s="1"/>
  <c r="I10" i="2" s="1"/>
  <c r="J10" i="2" s="1"/>
  <c r="O40" i="1"/>
  <c r="O32" i="1" s="1"/>
  <c r="M32" i="1"/>
  <c r="K40" i="1"/>
  <c r="J40" i="1"/>
  <c r="I32" i="1"/>
  <c r="T35" i="1"/>
  <c r="S35" i="1"/>
  <c r="P35" i="1"/>
  <c r="K35" i="1"/>
  <c r="O34" i="1"/>
  <c r="N34" i="1"/>
  <c r="M34" i="1"/>
  <c r="L34" i="1"/>
  <c r="K34" i="1" s="1"/>
  <c r="J34" i="1"/>
  <c r="T34" i="1" s="1"/>
  <c r="I34" i="1"/>
  <c r="S34" i="1" s="1"/>
  <c r="F34" i="1"/>
  <c r="T33" i="1"/>
  <c r="P33" i="1"/>
  <c r="K33" i="1"/>
  <c r="F33" i="1"/>
  <c r="N32" i="1"/>
  <c r="L32" i="1"/>
  <c r="J32" i="1"/>
  <c r="M28" i="1"/>
  <c r="L28" i="1"/>
  <c r="K28" i="1" s="1"/>
  <c r="H28" i="1"/>
  <c r="R28" i="1" s="1"/>
  <c r="G28" i="1"/>
  <c r="Q28" i="1" s="1"/>
  <c r="F28" i="1"/>
  <c r="O24" i="1"/>
  <c r="I24" i="1"/>
  <c r="T26" i="1"/>
  <c r="O26" i="1"/>
  <c r="N26" i="1"/>
  <c r="K26" i="1"/>
  <c r="J26" i="1"/>
  <c r="I26" i="1"/>
  <c r="S26" i="1" s="1"/>
  <c r="F26" i="1"/>
  <c r="N24" i="1"/>
  <c r="J24" i="1"/>
  <c r="O16" i="1"/>
  <c r="M16" i="1"/>
  <c r="I16" i="1"/>
  <c r="I15" i="1"/>
  <c r="O20" i="1"/>
  <c r="K20" i="1" s="1"/>
  <c r="J20" i="1"/>
  <c r="F20" i="1" s="1"/>
  <c r="N19" i="1"/>
  <c r="K19" i="1" s="1"/>
  <c r="J17" i="1"/>
  <c r="J15" i="1" s="1"/>
  <c r="I19" i="1"/>
  <c r="S19" i="1" s="1"/>
  <c r="F19" i="1"/>
  <c r="N18" i="1"/>
  <c r="N17" i="1" s="1"/>
  <c r="K18" i="1"/>
  <c r="I18" i="1"/>
  <c r="F18" i="1"/>
  <c r="I17" i="1"/>
  <c r="T16" i="1"/>
  <c r="N16" i="1"/>
  <c r="L16" i="1"/>
  <c r="J16" i="1"/>
  <c r="H16" i="1"/>
  <c r="N15" i="1"/>
  <c r="N25" i="1" s="1"/>
  <c r="L15" i="1"/>
  <c r="E14" i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D10" i="1"/>
  <c r="G12" i="2" l="1"/>
  <c r="T16" i="2"/>
  <c r="P16" i="2" s="1"/>
  <c r="K22" i="2"/>
  <c r="Q24" i="2"/>
  <c r="J28" i="2"/>
  <c r="T28" i="2" s="1"/>
  <c r="R12" i="2"/>
  <c r="J13" i="2"/>
  <c r="F14" i="2"/>
  <c r="F16" i="2"/>
  <c r="J20" i="2"/>
  <c r="T20" i="2" s="1"/>
  <c r="F28" i="2"/>
  <c r="F30" i="2"/>
  <c r="P31" i="2"/>
  <c r="F36" i="2"/>
  <c r="P14" i="2"/>
  <c r="P28" i="2"/>
  <c r="P30" i="2"/>
  <c r="P36" i="2"/>
  <c r="K14" i="2"/>
  <c r="M11" i="2"/>
  <c r="O11" i="2"/>
  <c r="F12" i="2"/>
  <c r="F24" i="2"/>
  <c r="K28" i="2"/>
  <c r="K30" i="2"/>
  <c r="K36" i="2"/>
  <c r="H11" i="2"/>
  <c r="I13" i="2"/>
  <c r="K13" i="2"/>
  <c r="S15" i="2"/>
  <c r="F22" i="2"/>
  <c r="S22" i="2"/>
  <c r="P22" i="2" s="1"/>
  <c r="N20" i="2"/>
  <c r="R24" i="2"/>
  <c r="T24" i="1"/>
  <c r="R16" i="1"/>
  <c r="K16" i="1"/>
  <c r="K15" i="1" s="1"/>
  <c r="J25" i="1"/>
  <c r="J41" i="1"/>
  <c r="I41" i="1"/>
  <c r="I25" i="1"/>
  <c r="P26" i="1"/>
  <c r="P28" i="1"/>
  <c r="T17" i="1"/>
  <c r="F40" i="1"/>
  <c r="F32" i="1"/>
  <c r="S32" i="1"/>
  <c r="M15" i="1"/>
  <c r="O17" i="1"/>
  <c r="O15" i="1" s="1"/>
  <c r="S18" i="1"/>
  <c r="S17" i="1" s="1"/>
  <c r="R18" i="1"/>
  <c r="T20" i="1"/>
  <c r="P20" i="1" s="1"/>
  <c r="G16" i="1"/>
  <c r="S16" i="1"/>
  <c r="K24" i="1"/>
  <c r="K25" i="1" s="1"/>
  <c r="S24" i="1"/>
  <c r="K32" i="1"/>
  <c r="T40" i="1"/>
  <c r="T32" i="1" s="1"/>
  <c r="N41" i="1"/>
  <c r="P15" i="2" l="1"/>
  <c r="P24" i="2"/>
  <c r="Q12" i="2"/>
  <c r="Q11" i="2" s="1"/>
  <c r="G11" i="2"/>
  <c r="F20" i="2"/>
  <c r="P11" i="2"/>
  <c r="T13" i="2"/>
  <c r="T11" i="2" s="1"/>
  <c r="J11" i="2"/>
  <c r="S20" i="2"/>
  <c r="P20" i="2" s="1"/>
  <c r="K20" i="2"/>
  <c r="P12" i="2"/>
  <c r="K12" i="2"/>
  <c r="N11" i="2"/>
  <c r="I11" i="2"/>
  <c r="F13" i="2"/>
  <c r="S13" i="2"/>
  <c r="O21" i="2"/>
  <c r="P40" i="1"/>
  <c r="L41" i="1"/>
  <c r="T15" i="1"/>
  <c r="T41" i="1" s="1"/>
  <c r="Q16" i="1"/>
  <c r="P16" i="1" s="1"/>
  <c r="F16" i="1"/>
  <c r="F15" i="1" s="1"/>
  <c r="P25" i="1"/>
  <c r="P18" i="1"/>
  <c r="R17" i="1"/>
  <c r="O41" i="1"/>
  <c r="O25" i="1"/>
  <c r="M41" i="1"/>
  <c r="T25" i="1"/>
  <c r="P19" i="1"/>
  <c r="P34" i="1"/>
  <c r="P32" i="1"/>
  <c r="P24" i="1"/>
  <c r="F24" i="1"/>
  <c r="S15" i="1"/>
  <c r="F17" i="1"/>
  <c r="H15" i="1"/>
  <c r="G15" i="1"/>
  <c r="K17" i="1"/>
  <c r="S11" i="2" l="1"/>
  <c r="J21" i="2"/>
  <c r="T21" i="2" s="1"/>
  <c r="I21" i="2"/>
  <c r="N21" i="2"/>
  <c r="P13" i="2"/>
  <c r="R11" i="2"/>
  <c r="K41" i="1"/>
  <c r="H41" i="1"/>
  <c r="S41" i="1"/>
  <c r="S25" i="1"/>
  <c r="G41" i="1"/>
  <c r="F25" i="1"/>
  <c r="P17" i="1"/>
  <c r="R15" i="1"/>
  <c r="Q15" i="1"/>
  <c r="S21" i="2" l="1"/>
  <c r="F41" i="1"/>
  <c r="R41" i="1"/>
  <c r="Q41" i="1"/>
  <c r="P41" i="1" l="1"/>
</calcChain>
</file>

<file path=xl/sharedStrings.xml><?xml version="1.0" encoding="utf-8"?>
<sst xmlns="http://schemas.openxmlformats.org/spreadsheetml/2006/main" count="142" uniqueCount="69">
  <si>
    <t xml:space="preserve">Приложение 2
к письму АО "ММРП"                                                                                         от "____" марта 2023 г. № 01-11/__________
</t>
  </si>
  <si>
    <t>Таблица № П1.4 "Баланс электрической энергии по сетям ВН, СН 1, СН 2 и НН по ЭСО (по региональным электрическим сетям)"</t>
  </si>
  <si>
    <t/>
  </si>
  <si>
    <t>тыс.кВтч.</t>
  </si>
  <si>
    <t>№ п/п</t>
  </si>
  <si>
    <t>Показатели</t>
  </si>
  <si>
    <t>план 1 полугодие 2024 год</t>
  </si>
  <si>
    <t>план 2 полугодие 2024 год</t>
  </si>
  <si>
    <t xml:space="preserve">план 2024 год </t>
  </si>
  <si>
    <t>Всего</t>
  </si>
  <si>
    <t>ВН</t>
  </si>
  <si>
    <t>СН 1</t>
  </si>
  <si>
    <t>СН 2</t>
  </si>
  <si>
    <t>НН</t>
  </si>
  <si>
    <t>1</t>
  </si>
  <si>
    <t xml:space="preserve">Поступление электроэнергии в сеть, ВСЕГО </t>
  </si>
  <si>
    <t>1.1</t>
  </si>
  <si>
    <t xml:space="preserve"> поступление из смежной сети</t>
  </si>
  <si>
    <t>поступление  (трансформация):</t>
  </si>
  <si>
    <t>СН1</t>
  </si>
  <si>
    <t>СН2</t>
  </si>
  <si>
    <t>1.2</t>
  </si>
  <si>
    <t>от электростанций ПЭ (ЭСО, генерация)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</si>
  <si>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</si>
  <si>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</si>
  <si>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</si>
  <si>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 (ЕНЭС)</t>
  </si>
  <si>
    <t>2</t>
  </si>
  <si>
    <t xml:space="preserve">Потери электроэнергии в сети </t>
  </si>
  <si>
    <t>то же в % (п.2/п.1)</t>
  </si>
  <si>
    <t>2.1</t>
  </si>
  <si>
    <t>Относимые на сторонних потребителей</t>
  </si>
  <si>
    <t>2.2</t>
  </si>
  <si>
    <t>Относимые на основное производство</t>
  </si>
  <si>
    <t>3.1</t>
  </si>
  <si>
    <t>Расход электроэнергии на собственное потребление  (прочие виды деятельности)</t>
  </si>
  <si>
    <t>справочно : в т.ч  на генераторном напряжении</t>
  </si>
  <si>
    <t>3.2</t>
  </si>
  <si>
    <t>Производственные и хозяйственные нужды организации</t>
  </si>
  <si>
    <t>4</t>
  </si>
  <si>
    <t xml:space="preserve">Полезный отпуск из сети </t>
  </si>
  <si>
    <r>
      <rPr>
        <sz val="9"/>
        <rFont val="Tahoma"/>
        <family val="2"/>
        <charset val="204"/>
      </rPr>
      <t>справочно: из них</t>
    </r>
    <r>
      <rPr>
        <b/>
        <sz val="9"/>
        <rFont val="Tahoma"/>
        <family val="2"/>
        <charset val="204"/>
      </rPr>
      <t xml:space="preserve"> Населению  и приравненным к населению категории потребителей</t>
    </r>
  </si>
  <si>
    <t>4.1</t>
  </si>
  <si>
    <t>в т.ч. потребителям</t>
  </si>
  <si>
    <t>4.1.1</t>
  </si>
  <si>
    <t>ГП</t>
  </si>
  <si>
    <t>4.1.2</t>
  </si>
  <si>
    <t>ЭСО, участнику ОРЭМ</t>
  </si>
  <si>
    <t>4.1.3</t>
  </si>
  <si>
    <t>ЭСО,  участникам РРЭМ</t>
  </si>
  <si>
    <t>4.1.4</t>
  </si>
  <si>
    <t xml:space="preserve">потребителям, заключившим прямые договоры на услуги по передаче </t>
  </si>
  <si>
    <t>из них, потребителям, присоединенным к центру питания на генераторном напряжении</t>
  </si>
  <si>
    <t>4.2</t>
  </si>
  <si>
    <t>сальдо переток в другие организации</t>
  </si>
  <si>
    <t>Небаланс</t>
  </si>
  <si>
    <t xml:space="preserve">Руководитель </t>
  </si>
  <si>
    <t>Генеральный директор</t>
  </si>
  <si>
    <t xml:space="preserve">  Э.В. Малашенков</t>
  </si>
  <si>
    <t>Исполнитель (должность)</t>
  </si>
  <si>
    <t>Зам.нач.энергохозяйства</t>
  </si>
  <si>
    <t xml:space="preserve">  С.М. Дубовский</t>
  </si>
  <si>
    <t>контактный телефон</t>
  </si>
  <si>
    <t>(8152) 28-64-67</t>
  </si>
  <si>
    <t>Таблица № П1.5 "Электрическая мощность по диапазонам напряжения ЭСО"</t>
  </si>
  <si>
    <t>план/факт 1 полугодие 20____ год</t>
  </si>
  <si>
    <t>план/факт2 полугодие 20____ год</t>
  </si>
  <si>
    <t xml:space="preserve">план/факт  20__ год </t>
  </si>
  <si>
    <t xml:space="preserve">сальдо переток в другие организации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</si>
</sst>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#,##0.000000"/>
  </numFmts>
  <fonts count="16" x14ac:knownFonts="1"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9"/>
      <name val="Tahoma"/>
      <family val="2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Arial Cyr"/>
    </font>
    <font>
      <b/>
      <sz val="9"/>
      <color indexed="23"/>
      <name val="Tahoma"/>
      <family val="2"/>
      <charset val="204"/>
    </font>
    <font>
      <sz val="10"/>
      <color theme="1"/>
      <name val="Arial Cyr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9" fillId="0" borderId="0"/>
    <xf numFmtId="0" fontId="5" fillId="0" borderId="0"/>
  </cellStyleXfs>
  <cellXfs count="107">
    <xf numFmtId="0" fontId="0" fillId="0" borderId="0" xfId="0"/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 wrapText="1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right" vertical="top" wrapText="1"/>
      <protection locked="0"/>
    </xf>
    <xf numFmtId="0" fontId="2" fillId="2" borderId="2" xfId="2" applyNumberFormat="1" applyFont="1" applyFill="1" applyBorder="1" applyAlignment="1" applyProtection="1">
      <alignment horizontal="left" vertical="center"/>
    </xf>
    <xf numFmtId="0" fontId="6" fillId="2" borderId="2" xfId="2" applyNumberFormat="1" applyFont="1" applyFill="1" applyBorder="1" applyAlignment="1" applyProtection="1">
      <alignment horizontal="left" vertical="center"/>
    </xf>
    <xf numFmtId="0" fontId="2" fillId="2" borderId="2" xfId="1" applyFont="1" applyFill="1" applyBorder="1" applyAlignment="1" applyProtection="1">
      <alignment vertical="center"/>
    </xf>
    <xf numFmtId="0" fontId="6" fillId="3" borderId="3" xfId="2" applyNumberFormat="1" applyFont="1" applyFill="1" applyBorder="1" applyAlignment="1" applyProtection="1">
      <alignment horizontal="center" vertical="center"/>
    </xf>
    <xf numFmtId="0" fontId="6" fillId="3" borderId="4" xfId="2" applyNumberFormat="1" applyFont="1" applyFill="1" applyBorder="1" applyAlignment="1" applyProtection="1">
      <alignment horizontal="center" vertical="center"/>
    </xf>
    <xf numFmtId="0" fontId="6" fillId="0" borderId="3" xfId="2" applyNumberFormat="1" applyFont="1" applyFill="1" applyBorder="1" applyAlignment="1" applyProtection="1">
      <alignment horizontal="center" vertical="center"/>
    </xf>
    <xf numFmtId="0" fontId="6" fillId="0" borderId="4" xfId="2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vertical="center"/>
    </xf>
    <xf numFmtId="0" fontId="6" fillId="2" borderId="0" xfId="1" applyNumberFormat="1" applyFont="1" applyFill="1" applyBorder="1" applyAlignment="1" applyProtection="1">
      <alignment horizontal="center" vertical="center"/>
    </xf>
    <xf numFmtId="0" fontId="6" fillId="2" borderId="5" xfId="1" applyNumberFormat="1" applyFont="1" applyFill="1" applyBorder="1" applyAlignment="1" applyProtection="1">
      <alignment vertical="center" wrapText="1"/>
    </xf>
    <xf numFmtId="0" fontId="2" fillId="0" borderId="6" xfId="1" applyNumberFormat="1" applyFont="1" applyFill="1" applyBorder="1" applyAlignment="1" applyProtection="1">
      <alignment horizontal="center" vertical="center"/>
    </xf>
    <xf numFmtId="0" fontId="2" fillId="0" borderId="6" xfId="1" applyNumberFormat="1" applyFont="1" applyFill="1" applyBorder="1" applyAlignment="1" applyProtection="1">
      <alignment horizontal="center" vertical="center" wrapText="1"/>
    </xf>
    <xf numFmtId="0" fontId="2" fillId="4" borderId="7" xfId="1" applyNumberFormat="1" applyFont="1" applyFill="1" applyBorder="1" applyAlignment="1" applyProtection="1">
      <alignment horizontal="center" vertical="center" wrapText="1"/>
    </xf>
    <xf numFmtId="0" fontId="2" fillId="4" borderId="8" xfId="1" applyNumberFormat="1" applyFont="1" applyFill="1" applyBorder="1" applyAlignment="1" applyProtection="1">
      <alignment horizontal="center" vertical="center" wrapText="1"/>
    </xf>
    <xf numFmtId="0" fontId="2" fillId="4" borderId="9" xfId="1" applyNumberFormat="1" applyFont="1" applyFill="1" applyBorder="1" applyAlignment="1" applyProtection="1">
      <alignment horizontal="center" vertical="center" wrapText="1"/>
    </xf>
    <xf numFmtId="0" fontId="2" fillId="0" borderId="10" xfId="1" applyNumberFormat="1" applyFont="1" applyFill="1" applyBorder="1" applyAlignment="1" applyProtection="1">
      <alignment horizontal="center" vertical="center"/>
    </xf>
    <xf numFmtId="0" fontId="2" fillId="0" borderId="10" xfId="1" applyNumberFormat="1" applyFont="1" applyFill="1" applyBorder="1" applyAlignment="1" applyProtection="1">
      <alignment horizontal="center" vertical="center" wrapText="1"/>
    </xf>
    <xf numFmtId="0" fontId="2" fillId="0" borderId="11" xfId="1" applyNumberFormat="1" applyFont="1" applyFill="1" applyBorder="1" applyAlignment="1" applyProtection="1">
      <alignment horizontal="center" vertical="center" wrapText="1"/>
    </xf>
    <xf numFmtId="0" fontId="2" fillId="0" borderId="12" xfId="1" applyNumberFormat="1" applyFont="1" applyFill="1" applyBorder="1" applyAlignment="1" applyProtection="1">
      <alignment horizontal="center" vertical="center" wrapText="1"/>
    </xf>
    <xf numFmtId="0" fontId="2" fillId="0" borderId="12" xfId="3" applyFont="1" applyBorder="1" applyAlignment="1" applyProtection="1">
      <alignment horizontal="center" vertical="center" wrapText="1"/>
    </xf>
    <xf numFmtId="0" fontId="2" fillId="0" borderId="13" xfId="1" applyNumberFormat="1" applyFont="1" applyFill="1" applyBorder="1" applyAlignment="1" applyProtection="1">
      <alignment horizontal="center" vertical="center" wrapText="1"/>
    </xf>
    <xf numFmtId="0" fontId="8" fillId="0" borderId="14" xfId="4" applyFont="1" applyBorder="1" applyAlignment="1" applyProtection="1">
      <alignment horizontal="center" vertical="center" wrapText="1"/>
    </xf>
    <xf numFmtId="0" fontId="8" fillId="0" borderId="15" xfId="4" applyFont="1" applyBorder="1" applyAlignment="1" applyProtection="1">
      <alignment horizontal="center" vertical="center" wrapText="1"/>
    </xf>
    <xf numFmtId="49" fontId="6" fillId="0" borderId="16" xfId="1" applyNumberFormat="1" applyFont="1" applyBorder="1" applyAlignment="1" applyProtection="1">
      <alignment horizontal="center" vertical="center" wrapText="1"/>
    </xf>
    <xf numFmtId="0" fontId="6" fillId="0" borderId="16" xfId="1" applyFont="1" applyFill="1" applyBorder="1" applyAlignment="1" applyProtection="1">
      <alignment horizontal="left" vertical="center" wrapText="1"/>
    </xf>
    <xf numFmtId="164" fontId="2" fillId="5" borderId="17" xfId="1" applyNumberFormat="1" applyFont="1" applyFill="1" applyBorder="1" applyAlignment="1" applyProtection="1">
      <alignment vertical="center"/>
    </xf>
    <xf numFmtId="164" fontId="2" fillId="5" borderId="8" xfId="1" applyNumberFormat="1" applyFont="1" applyFill="1" applyBorder="1" applyAlignment="1" applyProtection="1">
      <alignment vertical="center"/>
    </xf>
    <xf numFmtId="49" fontId="2" fillId="0" borderId="18" xfId="1" applyNumberFormat="1" applyFont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vertical="center" wrapText="1"/>
    </xf>
    <xf numFmtId="164" fontId="2" fillId="5" borderId="19" xfId="1" applyNumberFormat="1" applyFont="1" applyFill="1" applyBorder="1" applyAlignment="1" applyProtection="1">
      <alignment vertical="center"/>
    </xf>
    <xf numFmtId="164" fontId="2" fillId="5" borderId="20" xfId="1" applyNumberFormat="1" applyFont="1" applyFill="1" applyBorder="1" applyAlignment="1" applyProtection="1">
      <alignment vertical="center"/>
    </xf>
    <xf numFmtId="0" fontId="2" fillId="0" borderId="18" xfId="1" applyFont="1" applyBorder="1" applyAlignment="1" applyProtection="1">
      <alignment horizontal="left" vertical="center" wrapText="1" indent="1"/>
    </xf>
    <xf numFmtId="164" fontId="2" fillId="0" borderId="19" xfId="1" applyNumberFormat="1" applyFont="1" applyBorder="1" applyAlignment="1" applyProtection="1">
      <alignment vertical="center"/>
    </xf>
    <xf numFmtId="0" fontId="2" fillId="0" borderId="18" xfId="1" applyFont="1" applyBorder="1" applyAlignment="1" applyProtection="1">
      <alignment horizontal="left" vertical="center" wrapText="1" indent="2"/>
    </xf>
    <xf numFmtId="164" fontId="2" fillId="0" borderId="20" xfId="1" applyNumberFormat="1" applyFont="1" applyBorder="1" applyAlignment="1" applyProtection="1">
      <alignment vertical="center"/>
    </xf>
    <xf numFmtId="0" fontId="2" fillId="2" borderId="18" xfId="1" applyFont="1" applyFill="1" applyBorder="1" applyAlignment="1" applyProtection="1">
      <alignment horizontal="left" vertical="center" wrapText="1" indent="1"/>
    </xf>
    <xf numFmtId="49" fontId="2" fillId="0" borderId="21" xfId="1" applyNumberFormat="1" applyFont="1" applyBorder="1" applyAlignment="1" applyProtection="1">
      <alignment horizontal="center" vertical="center" wrapText="1"/>
    </xf>
    <xf numFmtId="0" fontId="2" fillId="2" borderId="21" xfId="1" applyFont="1" applyFill="1" applyBorder="1" applyAlignment="1" applyProtection="1">
      <alignment horizontal="left" vertical="center" wrapText="1" indent="1"/>
    </xf>
    <xf numFmtId="164" fontId="2" fillId="5" borderId="22" xfId="1" applyNumberFormat="1" applyFont="1" applyFill="1" applyBorder="1" applyAlignment="1" applyProtection="1">
      <alignment vertical="center"/>
    </xf>
    <xf numFmtId="164" fontId="2" fillId="5" borderId="23" xfId="1" applyNumberFormat="1" applyFont="1" applyFill="1" applyBorder="1" applyAlignment="1" applyProtection="1">
      <alignment vertical="center"/>
    </xf>
    <xf numFmtId="164" fontId="2" fillId="5" borderId="7" xfId="1" applyNumberFormat="1" applyFont="1" applyFill="1" applyBorder="1" applyAlignment="1" applyProtection="1">
      <alignment vertical="center"/>
    </xf>
    <xf numFmtId="164" fontId="2" fillId="5" borderId="9" xfId="1" applyNumberFormat="1" applyFont="1" applyFill="1" applyBorder="1" applyAlignment="1" applyProtection="1">
      <alignment vertical="center"/>
    </xf>
    <xf numFmtId="0" fontId="2" fillId="0" borderId="18" xfId="1" applyFont="1" applyFill="1" applyBorder="1" applyAlignment="1" applyProtection="1">
      <alignment horizontal="left" vertical="center" wrapText="1" indent="1"/>
    </xf>
    <xf numFmtId="0" fontId="2" fillId="0" borderId="21" xfId="1" applyFont="1" applyFill="1" applyBorder="1" applyAlignment="1" applyProtection="1">
      <alignment horizontal="left" vertical="center" wrapText="1" indent="1"/>
    </xf>
    <xf numFmtId="164" fontId="2" fillId="5" borderId="24" xfId="1" applyNumberFormat="1" applyFont="1" applyFill="1" applyBorder="1" applyAlignment="1" applyProtection="1">
      <alignment vertical="center"/>
    </xf>
    <xf numFmtId="49" fontId="6" fillId="0" borderId="6" xfId="1" applyNumberFormat="1" applyFont="1" applyBorder="1" applyAlignment="1" applyProtection="1">
      <alignment horizontal="center" vertical="center" wrapText="1"/>
    </xf>
    <xf numFmtId="0" fontId="6" fillId="0" borderId="15" xfId="1" applyFont="1" applyFill="1" applyBorder="1" applyAlignment="1" applyProtection="1">
      <alignment horizontal="left" vertical="center" wrapText="1"/>
    </xf>
    <xf numFmtId="164" fontId="2" fillId="5" borderId="25" xfId="1" applyNumberFormat="1" applyFont="1" applyFill="1" applyBorder="1" applyAlignment="1" applyProtection="1">
      <alignment vertical="center"/>
    </xf>
    <xf numFmtId="164" fontId="2" fillId="5" borderId="26" xfId="1" applyNumberFormat="1" applyFont="1" applyFill="1" applyBorder="1" applyAlignment="1" applyProtection="1">
      <alignment vertical="center"/>
    </xf>
    <xf numFmtId="49" fontId="2" fillId="0" borderId="27" xfId="1" applyNumberFormat="1" applyFont="1" applyBorder="1" applyAlignment="1" applyProtection="1">
      <alignment horizontal="center" vertical="center" wrapText="1"/>
    </xf>
    <xf numFmtId="164" fontId="2" fillId="6" borderId="19" xfId="1" applyNumberFormat="1" applyFont="1" applyFill="1" applyBorder="1" applyAlignment="1" applyProtection="1">
      <alignment vertical="center"/>
      <protection locked="0"/>
    </xf>
    <xf numFmtId="164" fontId="2" fillId="6" borderId="20" xfId="1" applyNumberFormat="1" applyFont="1" applyFill="1" applyBorder="1" applyAlignment="1" applyProtection="1">
      <alignment vertical="center"/>
      <protection locked="0"/>
    </xf>
    <xf numFmtId="164" fontId="2" fillId="7" borderId="19" xfId="1" applyNumberFormat="1" applyFont="1" applyFill="1" applyBorder="1" applyAlignment="1" applyProtection="1">
      <alignment vertical="center"/>
    </xf>
    <xf numFmtId="49" fontId="6" fillId="0" borderId="15" xfId="1" applyNumberFormat="1" applyFont="1" applyBorder="1" applyAlignment="1" applyProtection="1">
      <alignment horizontal="center" vertical="center" wrapText="1"/>
    </xf>
    <xf numFmtId="164" fontId="2" fillId="7" borderId="20" xfId="1" applyNumberFormat="1" applyFont="1" applyFill="1" applyBorder="1" applyAlignment="1" applyProtection="1">
      <alignment vertical="center"/>
    </xf>
    <xf numFmtId="49" fontId="6" fillId="0" borderId="28" xfId="1" applyNumberFormat="1" applyFont="1" applyBorder="1" applyAlignment="1" applyProtection="1">
      <alignment horizontal="center" vertical="center" wrapText="1"/>
    </xf>
    <xf numFmtId="0" fontId="6" fillId="0" borderId="28" xfId="1" applyFont="1" applyFill="1" applyBorder="1" applyAlignment="1" applyProtection="1">
      <alignment horizontal="left" vertical="center" wrapText="1"/>
    </xf>
    <xf numFmtId="0" fontId="2" fillId="0" borderId="21" xfId="1" applyFont="1" applyBorder="1" applyAlignment="1" applyProtection="1">
      <alignment horizontal="left" vertical="center" wrapText="1" indent="1"/>
    </xf>
    <xf numFmtId="164" fontId="2" fillId="5" borderId="11" xfId="1" applyNumberFormat="1" applyFont="1" applyFill="1" applyBorder="1" applyAlignment="1" applyProtection="1">
      <alignment vertical="center"/>
    </xf>
    <xf numFmtId="164" fontId="2" fillId="7" borderId="12" xfId="1" applyNumberFormat="1" applyFont="1" applyFill="1" applyBorder="1" applyAlignment="1" applyProtection="1">
      <alignment vertical="center"/>
    </xf>
    <xf numFmtId="164" fontId="2" fillId="0" borderId="0" xfId="1" applyNumberFormat="1" applyFont="1" applyAlignment="1" applyProtection="1">
      <alignment vertical="center"/>
    </xf>
    <xf numFmtId="0" fontId="2" fillId="0" borderId="0" xfId="1" applyFont="1" applyAlignment="1" applyProtection="1">
      <alignment vertical="center"/>
      <protection locked="0"/>
    </xf>
    <xf numFmtId="0" fontId="2" fillId="0" borderId="0" xfId="1" applyFont="1" applyAlignment="1" applyProtection="1">
      <alignment vertical="center" wrapText="1"/>
      <protection locked="0"/>
    </xf>
    <xf numFmtId="0" fontId="11" fillId="9" borderId="0" xfId="6" applyFont="1" applyFill="1" applyProtection="1"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3" fillId="0" borderId="1" xfId="1" applyFont="1" applyBorder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13" fillId="0" borderId="0" xfId="1" applyFont="1" applyAlignment="1" applyProtection="1">
      <alignment vertical="center"/>
      <protection locked="0"/>
    </xf>
    <xf numFmtId="0" fontId="14" fillId="0" borderId="0" xfId="1" applyFont="1" applyAlignment="1" applyProtection="1">
      <alignment vertical="center"/>
      <protection locked="0"/>
    </xf>
    <xf numFmtId="0" fontId="15" fillId="0" borderId="0" xfId="1" applyFont="1" applyAlignment="1" applyProtection="1">
      <alignment vertical="center" wrapText="1"/>
      <protection locked="0"/>
    </xf>
    <xf numFmtId="0" fontId="15" fillId="0" borderId="0" xfId="1" applyFont="1" applyAlignment="1" applyProtection="1">
      <alignment vertical="center"/>
      <protection locked="0"/>
    </xf>
    <xf numFmtId="164" fontId="2" fillId="5" borderId="29" xfId="1" applyNumberFormat="1" applyFont="1" applyFill="1" applyBorder="1" applyAlignment="1" applyProtection="1">
      <alignment vertical="center"/>
    </xf>
    <xf numFmtId="164" fontId="2" fillId="7" borderId="23" xfId="1" applyNumberFormat="1" applyFont="1" applyFill="1" applyBorder="1" applyAlignment="1" applyProtection="1">
      <alignment vertical="center"/>
    </xf>
    <xf numFmtId="164" fontId="2" fillId="7" borderId="24" xfId="1" applyNumberFormat="1" applyFont="1" applyFill="1" applyBorder="1" applyAlignment="1" applyProtection="1">
      <alignment vertical="center"/>
    </xf>
    <xf numFmtId="0" fontId="2" fillId="0" borderId="30" xfId="1" applyFont="1" applyBorder="1" applyAlignment="1" applyProtection="1">
      <alignment horizontal="left" vertical="center" wrapText="1" indent="1"/>
    </xf>
    <xf numFmtId="164" fontId="2" fillId="6" borderId="12" xfId="1" applyNumberFormat="1" applyFont="1" applyFill="1" applyBorder="1" applyAlignment="1" applyProtection="1">
      <alignment vertical="center"/>
      <protection locked="0"/>
    </xf>
    <xf numFmtId="164" fontId="2" fillId="6" borderId="13" xfId="1" applyNumberFormat="1" applyFont="1" applyFill="1" applyBorder="1" applyAlignment="1" applyProtection="1">
      <alignment vertical="center"/>
      <protection locked="0"/>
    </xf>
    <xf numFmtId="164" fontId="2" fillId="7" borderId="13" xfId="1" applyNumberFormat="1" applyFont="1" applyFill="1" applyBorder="1" applyAlignment="1" applyProtection="1">
      <alignment vertical="center"/>
    </xf>
    <xf numFmtId="165" fontId="10" fillId="8" borderId="31" xfId="5" applyNumberFormat="1" applyFont="1" applyFill="1" applyBorder="1" applyAlignment="1" applyProtection="1">
      <alignment horizontal="right" vertical="center"/>
    </xf>
    <xf numFmtId="165" fontId="10" fillId="8" borderId="32" xfId="5" applyNumberFormat="1" applyFont="1" applyFill="1" applyBorder="1" applyAlignment="1" applyProtection="1">
      <alignment horizontal="right" vertical="center"/>
    </xf>
    <xf numFmtId="0" fontId="6" fillId="0" borderId="33" xfId="1" applyFont="1" applyFill="1" applyBorder="1" applyAlignment="1" applyProtection="1">
      <alignment horizontal="left" vertical="center" wrapText="1"/>
    </xf>
    <xf numFmtId="0" fontId="2" fillId="2" borderId="34" xfId="1" applyFont="1" applyFill="1" applyBorder="1" applyAlignment="1" applyProtection="1">
      <alignment vertical="center" wrapText="1"/>
    </xf>
    <xf numFmtId="0" fontId="2" fillId="0" borderId="34" xfId="1" applyFont="1" applyBorder="1" applyAlignment="1" applyProtection="1">
      <alignment horizontal="left" vertical="center" wrapText="1" indent="1"/>
    </xf>
    <xf numFmtId="0" fontId="2" fillId="0" borderId="34" xfId="1" applyFont="1" applyBorder="1" applyAlignment="1" applyProtection="1">
      <alignment horizontal="left" vertical="center" wrapText="1" indent="2"/>
    </xf>
    <xf numFmtId="0" fontId="2" fillId="2" borderId="34" xfId="1" applyFont="1" applyFill="1" applyBorder="1" applyAlignment="1" applyProtection="1">
      <alignment horizontal="left" vertical="center" wrapText="1" indent="1"/>
    </xf>
    <xf numFmtId="0" fontId="2" fillId="2" borderId="30" xfId="1" applyFont="1" applyFill="1" applyBorder="1" applyAlignment="1" applyProtection="1">
      <alignment horizontal="left" vertical="center" wrapText="1" indent="1"/>
    </xf>
    <xf numFmtId="0" fontId="2" fillId="0" borderId="34" xfId="1" applyFont="1" applyFill="1" applyBorder="1" applyAlignment="1" applyProtection="1">
      <alignment horizontal="left" vertical="center" wrapText="1" indent="1"/>
    </xf>
    <xf numFmtId="0" fontId="2" fillId="0" borderId="30" xfId="1" applyFont="1" applyFill="1" applyBorder="1" applyAlignment="1" applyProtection="1">
      <alignment horizontal="left" vertical="center" wrapText="1" indent="1"/>
    </xf>
    <xf numFmtId="0" fontId="6" fillId="0" borderId="14" xfId="1" applyFont="1" applyFill="1" applyBorder="1" applyAlignment="1" applyProtection="1">
      <alignment horizontal="left" vertical="center" wrapText="1"/>
    </xf>
    <xf numFmtId="0" fontId="2" fillId="0" borderId="35" xfId="1" applyFont="1" applyBorder="1" applyAlignment="1" applyProtection="1">
      <alignment horizontal="left" vertical="center" wrapText="1" indent="2"/>
    </xf>
    <xf numFmtId="0" fontId="6" fillId="0" borderId="14" xfId="1" applyFont="1" applyBorder="1" applyAlignment="1" applyProtection="1">
      <alignment horizontal="left" vertical="center" wrapText="1" indent="1"/>
    </xf>
    <xf numFmtId="0" fontId="2" fillId="0" borderId="36" xfId="1" applyFont="1" applyBorder="1" applyAlignment="1" applyProtection="1">
      <alignment horizontal="left" vertical="center" wrapText="1" indent="2"/>
    </xf>
    <xf numFmtId="0" fontId="6" fillId="0" borderId="36" xfId="1" applyFont="1" applyFill="1" applyBorder="1" applyAlignment="1" applyProtection="1">
      <alignment horizontal="left" vertical="center" wrapText="1"/>
    </xf>
    <xf numFmtId="0" fontId="6" fillId="3" borderId="3" xfId="2" applyNumberFormat="1" applyFont="1" applyFill="1" applyBorder="1" applyAlignment="1" applyProtection="1">
      <alignment horizontal="center" vertical="center" wrapText="1"/>
    </xf>
    <xf numFmtId="0" fontId="2" fillId="4" borderId="37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49" fontId="6" fillId="0" borderId="32" xfId="1" applyNumberFormat="1" applyFont="1" applyBorder="1" applyAlignment="1" applyProtection="1">
      <alignment horizontal="center" vertical="center" wrapText="1"/>
    </xf>
    <xf numFmtId="0" fontId="6" fillId="0" borderId="18" xfId="1" applyFont="1" applyBorder="1" applyAlignment="1" applyProtection="1">
      <alignment horizontal="left" vertical="center" wrapText="1" indent="1"/>
    </xf>
    <xf numFmtId="0" fontId="15" fillId="0" borderId="0" xfId="1" applyFont="1" applyAlignment="1" applyProtection="1">
      <alignment vertical="center" wrapText="1"/>
    </xf>
    <xf numFmtId="0" fontId="15" fillId="0" borderId="0" xfId="1" applyFont="1" applyAlignment="1" applyProtection="1">
      <alignment vertical="center"/>
    </xf>
  </cellXfs>
  <cellStyles count="7">
    <cellStyle name="Обычный" xfId="0" builtinId="0"/>
    <cellStyle name="Обычный 2 2 2" xfId="6"/>
    <cellStyle name="Обычный 6" xfId="5"/>
    <cellStyle name="Обычный_FORM3.1" xfId="4"/>
    <cellStyle name="Обычный_methodics230802-pril1-3" xfId="1"/>
    <cellStyle name="Обычный_Книга1" xfId="2"/>
    <cellStyle name="Обычный_Образец шаблона Сетевые организации" xfId="3"/>
  </cellStyles>
  <dxfs count="2">
    <dxf>
      <fill>
        <patternFill>
          <fgColor indexed="64"/>
          <bgColor rgb="FFFF0000"/>
        </patternFill>
      </fill>
    </dxf>
    <dxf>
      <fill>
        <patternFill>
          <fgColor indexed="64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&#1055;&#1088;&#1080;&#1083;&#1086;&#1078;&#1077;&#1085;&#1080;&#1103;%20&#1074;%201-6%20&#1082;%20&#1057;&#1055;&#1041;%202024%20&#1055;&#1051;&#1040;&#1053;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согласования"/>
      <sheetName val="Приложение 1 "/>
      <sheetName val="Приложение 2"/>
      <sheetName val="Приложение 3"/>
      <sheetName val="Приложение 4"/>
      <sheetName val="Приложение 5"/>
      <sheetName val="Приложение 6"/>
    </sheetNames>
    <sheetDataSet>
      <sheetData sheetId="0"/>
      <sheetData sheetId="1">
        <row r="3">
          <cell r="A3" t="str">
            <v xml:space="preserve">Организация: </v>
          </cell>
        </row>
        <row r="274">
          <cell r="D274">
            <v>30834.400999999998</v>
          </cell>
          <cell r="E274">
            <v>9.2126000000000001</v>
          </cell>
          <cell r="H274">
            <v>26452.697</v>
          </cell>
          <cell r="I274">
            <v>7.7633999999999999</v>
          </cell>
        </row>
        <row r="476">
          <cell r="D476">
            <v>10585.277</v>
          </cell>
          <cell r="E476">
            <v>3.1623000000000001</v>
          </cell>
          <cell r="H476">
            <v>10076.014999999999</v>
          </cell>
          <cell r="I476">
            <v>2.9571000000000001</v>
          </cell>
        </row>
        <row r="480">
          <cell r="D480">
            <v>20249.123999999996</v>
          </cell>
          <cell r="E480">
            <v>6.0503</v>
          </cell>
          <cell r="H480">
            <v>16376.682000000001</v>
          </cell>
          <cell r="I480">
            <v>4.8063000000000002</v>
          </cell>
        </row>
        <row r="501">
          <cell r="D501">
            <v>939.98</v>
          </cell>
          <cell r="E501">
            <v>0.28029999999999999</v>
          </cell>
          <cell r="H501">
            <v>896.65499999999997</v>
          </cell>
          <cell r="I501">
            <v>0.26290000000000002</v>
          </cell>
        </row>
        <row r="703">
          <cell r="D703">
            <v>236.208</v>
          </cell>
          <cell r="E703">
            <v>7.0499999999999993E-2</v>
          </cell>
          <cell r="H703">
            <v>193.64599999999999</v>
          </cell>
          <cell r="I703">
            <v>5.6800000000000003E-2</v>
          </cell>
        </row>
        <row r="706">
          <cell r="D706">
            <v>703.77200000000005</v>
          </cell>
          <cell r="E706">
            <v>0.20979999999999999</v>
          </cell>
          <cell r="H706">
            <v>703.00900000000001</v>
          </cell>
          <cell r="I706">
            <v>0.20610000000000001</v>
          </cell>
        </row>
        <row r="727">
          <cell r="D727">
            <v>0</v>
          </cell>
          <cell r="H727">
            <v>0</v>
          </cell>
        </row>
        <row r="816">
          <cell r="D816">
            <v>366.82400000000001</v>
          </cell>
          <cell r="E816">
            <v>0.1095</v>
          </cell>
          <cell r="H816">
            <v>297.392</v>
          </cell>
          <cell r="I816">
            <v>8.72E-2</v>
          </cell>
        </row>
        <row r="932">
          <cell r="D932">
            <v>2157.1819999999971</v>
          </cell>
          <cell r="E932">
            <v>0.64539999999999953</v>
          </cell>
          <cell r="H932">
            <v>1589.4589999999989</v>
          </cell>
          <cell r="I932">
            <v>0.46689999999999987</v>
          </cell>
        </row>
        <row r="952">
          <cell r="D952">
            <v>0</v>
          </cell>
          <cell r="H952">
            <v>0</v>
          </cell>
        </row>
        <row r="1041">
          <cell r="D1041">
            <v>47.277999999999992</v>
          </cell>
          <cell r="E1041">
            <v>1.41E-2</v>
          </cell>
          <cell r="H1041">
            <v>40.164000000000001</v>
          </cell>
          <cell r="I1041">
            <v>1.18E-2</v>
          </cell>
        </row>
        <row r="1071">
          <cell r="D1071">
            <v>36</v>
          </cell>
          <cell r="E1071">
            <v>1.2E-2</v>
          </cell>
          <cell r="H1071">
            <v>19</v>
          </cell>
          <cell r="I1071">
            <v>6.0000000000000001E-3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T55"/>
  <sheetViews>
    <sheetView topLeftCell="A11" zoomScale="80" zoomScaleNormal="80" workbookViewId="0">
      <selection activeCell="N35" sqref="N35"/>
    </sheetView>
  </sheetViews>
  <sheetFormatPr defaultRowHeight="15" x14ac:dyDescent="0.25"/>
  <cols>
    <col min="4" max="4" width="6.7109375" style="1" customWidth="1"/>
    <col min="5" max="5" width="45.7109375" style="2" customWidth="1"/>
    <col min="6" max="6" width="14" style="1" customWidth="1"/>
    <col min="7" max="7" width="14.28515625" style="1" customWidth="1"/>
    <col min="8" max="10" width="12.28515625" style="1" customWidth="1"/>
    <col min="11" max="12" width="13.5703125" style="1" customWidth="1"/>
    <col min="13" max="15" width="12.28515625" style="1" customWidth="1"/>
    <col min="16" max="16" width="13.42578125" style="1" customWidth="1"/>
    <col min="17" max="17" width="13.7109375" style="1" customWidth="1"/>
    <col min="18" max="18" width="13.42578125" style="1" customWidth="1"/>
    <col min="19" max="20" width="12.28515625" style="1" customWidth="1"/>
  </cols>
  <sheetData>
    <row r="7" spans="4:20" x14ac:dyDescent="0.25">
      <c r="D7" s="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 t="s">
        <v>0</v>
      </c>
      <c r="Q7" s="5"/>
      <c r="R7" s="5"/>
      <c r="S7" s="5"/>
      <c r="T7" s="5"/>
    </row>
    <row r="8" spans="4:20" x14ac:dyDescent="0.25">
      <c r="D8" s="6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4:20" x14ac:dyDescent="0.25">
      <c r="D9" s="9" t="s">
        <v>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4:20" x14ac:dyDescent="0.25">
      <c r="D10" s="11" t="str">
        <f>'[1]Приложение 1 '!A3</f>
        <v xml:space="preserve">Организация: 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4:20" ht="15.75" thickBot="1" x14ac:dyDescent="0.3">
      <c r="D11" s="13" t="s">
        <v>2</v>
      </c>
      <c r="E11" s="14" t="s">
        <v>3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4:20" x14ac:dyDescent="0.25">
      <c r="D12" s="16" t="s">
        <v>4</v>
      </c>
      <c r="E12" s="17" t="s">
        <v>5</v>
      </c>
      <c r="F12" s="18" t="s">
        <v>6</v>
      </c>
      <c r="G12" s="19"/>
      <c r="H12" s="19"/>
      <c r="I12" s="19"/>
      <c r="J12" s="20"/>
      <c r="K12" s="18" t="s">
        <v>7</v>
      </c>
      <c r="L12" s="19"/>
      <c r="M12" s="19"/>
      <c r="N12" s="19"/>
      <c r="O12" s="20"/>
      <c r="P12" s="18" t="s">
        <v>8</v>
      </c>
      <c r="Q12" s="19"/>
      <c r="R12" s="19"/>
      <c r="S12" s="19"/>
      <c r="T12" s="20"/>
    </row>
    <row r="13" spans="4:20" ht="15.75" thickBot="1" x14ac:dyDescent="0.3">
      <c r="D13" s="21"/>
      <c r="E13" s="22"/>
      <c r="F13" s="23" t="s">
        <v>9</v>
      </c>
      <c r="G13" s="24" t="s">
        <v>10</v>
      </c>
      <c r="H13" s="25" t="s">
        <v>11</v>
      </c>
      <c r="I13" s="25" t="s">
        <v>12</v>
      </c>
      <c r="J13" s="26" t="s">
        <v>13</v>
      </c>
      <c r="K13" s="23" t="s">
        <v>9</v>
      </c>
      <c r="L13" s="24" t="s">
        <v>10</v>
      </c>
      <c r="M13" s="25" t="s">
        <v>11</v>
      </c>
      <c r="N13" s="25" t="s">
        <v>12</v>
      </c>
      <c r="O13" s="26" t="s">
        <v>13</v>
      </c>
      <c r="P13" s="23" t="s">
        <v>9</v>
      </c>
      <c r="Q13" s="24" t="s">
        <v>10</v>
      </c>
      <c r="R13" s="25" t="s">
        <v>11</v>
      </c>
      <c r="S13" s="25" t="s">
        <v>12</v>
      </c>
      <c r="T13" s="26" t="s">
        <v>13</v>
      </c>
    </row>
    <row r="14" spans="4:20" ht="15.75" thickBot="1" x14ac:dyDescent="0.3">
      <c r="D14" s="27">
        <v>1</v>
      </c>
      <c r="E14" s="28">
        <f t="shared" ref="E14:T14" si="0">D14+1</f>
        <v>2</v>
      </c>
      <c r="F14" s="28">
        <f t="shared" si="0"/>
        <v>3</v>
      </c>
      <c r="G14" s="28">
        <f t="shared" si="0"/>
        <v>4</v>
      </c>
      <c r="H14" s="28">
        <f t="shared" si="0"/>
        <v>5</v>
      </c>
      <c r="I14" s="28">
        <f t="shared" si="0"/>
        <v>6</v>
      </c>
      <c r="J14" s="28">
        <f t="shared" si="0"/>
        <v>7</v>
      </c>
      <c r="K14" s="28">
        <f t="shared" si="0"/>
        <v>8</v>
      </c>
      <c r="L14" s="28">
        <f t="shared" si="0"/>
        <v>9</v>
      </c>
      <c r="M14" s="28">
        <f t="shared" si="0"/>
        <v>10</v>
      </c>
      <c r="N14" s="28">
        <f t="shared" si="0"/>
        <v>11</v>
      </c>
      <c r="O14" s="28">
        <f t="shared" si="0"/>
        <v>12</v>
      </c>
      <c r="P14" s="28">
        <f t="shared" si="0"/>
        <v>13</v>
      </c>
      <c r="Q14" s="28">
        <f t="shared" si="0"/>
        <v>14</v>
      </c>
      <c r="R14" s="28">
        <f t="shared" si="0"/>
        <v>15</v>
      </c>
      <c r="S14" s="28">
        <f t="shared" si="0"/>
        <v>16</v>
      </c>
      <c r="T14" s="28">
        <f t="shared" si="0"/>
        <v>17</v>
      </c>
    </row>
    <row r="15" spans="4:20" x14ac:dyDescent="0.25">
      <c r="D15" s="29" t="s">
        <v>14</v>
      </c>
      <c r="E15" s="87" t="s">
        <v>15</v>
      </c>
      <c r="F15" s="46">
        <f>F21+F22+F23+F16</f>
        <v>31774.380999999998</v>
      </c>
      <c r="G15" s="32">
        <f>G21+G22+G23+G16</f>
        <v>30834.400999999998</v>
      </c>
      <c r="H15" s="32">
        <f>H17+H21+H22+H23+H16</f>
        <v>939.98</v>
      </c>
      <c r="I15" s="32">
        <f t="shared" ref="I15:J15" si="1">I17+I21+I22+I23+I16</f>
        <v>20952.895999999997</v>
      </c>
      <c r="J15" s="47">
        <f t="shared" si="1"/>
        <v>2157.1819999999971</v>
      </c>
      <c r="K15" s="46">
        <f>K21+K22+K23+K16</f>
        <v>27349.351999999999</v>
      </c>
      <c r="L15" s="32">
        <f>L21+L22+L23+L16</f>
        <v>26452.697</v>
      </c>
      <c r="M15" s="32">
        <f>M17+M21+M22+M23+M16</f>
        <v>896.65499999999997</v>
      </c>
      <c r="N15" s="32">
        <f t="shared" ref="N15:O15" si="2">N17+N21+N22+N23+N16</f>
        <v>17079.690999999999</v>
      </c>
      <c r="O15" s="47">
        <f t="shared" si="2"/>
        <v>1589.4589999999989</v>
      </c>
      <c r="P15" s="46"/>
      <c r="Q15" s="32">
        <f>Q21+Q22+Q23+Q16</f>
        <v>57287.097999999998</v>
      </c>
      <c r="R15" s="32">
        <f>R17+R21+R22+R23+R16</f>
        <v>1836.635</v>
      </c>
      <c r="S15" s="32">
        <f t="shared" ref="S15:T15" si="3">S17+S21+S22+S23+S16</f>
        <v>38032.587</v>
      </c>
      <c r="T15" s="47">
        <f t="shared" si="3"/>
        <v>3746.640999999996</v>
      </c>
    </row>
    <row r="16" spans="4:20" x14ac:dyDescent="0.25">
      <c r="D16" s="33" t="s">
        <v>16</v>
      </c>
      <c r="E16" s="88" t="s">
        <v>17</v>
      </c>
      <c r="F16" s="31">
        <f>G16+H16+I16+J16</f>
        <v>31774.380999999998</v>
      </c>
      <c r="G16" s="35">
        <f>'[1]Приложение 1 '!D274-G23</f>
        <v>30834.400999999998</v>
      </c>
      <c r="H16" s="35">
        <f>'[1]Приложение 1 '!D501-H23</f>
        <v>939.98</v>
      </c>
      <c r="I16" s="35">
        <f>'[1]Приложение 1 '!D727-I23</f>
        <v>0</v>
      </c>
      <c r="J16" s="36">
        <f>'[1]Приложение 1 '!D952-J23</f>
        <v>0</v>
      </c>
      <c r="K16" s="31">
        <f>L16+M16+N16+O16</f>
        <v>27349.351999999999</v>
      </c>
      <c r="L16" s="35">
        <f>'[1]Приложение 1 '!H274-L23</f>
        <v>26452.697</v>
      </c>
      <c r="M16" s="35">
        <f>'[1]Приложение 1 '!H501-M23</f>
        <v>896.65499999999997</v>
      </c>
      <c r="N16" s="35">
        <f>'[1]Приложение 1 '!H727-N23</f>
        <v>0</v>
      </c>
      <c r="O16" s="36">
        <f>'[1]Приложение 1 '!H952-O23</f>
        <v>0</v>
      </c>
      <c r="P16" s="31">
        <f>Q16+R16+S16+T16</f>
        <v>59123.733</v>
      </c>
      <c r="Q16" s="35">
        <f>G16+L16</f>
        <v>57287.097999999998</v>
      </c>
      <c r="R16" s="35">
        <f>H16+M16</f>
        <v>1836.635</v>
      </c>
      <c r="S16" s="35">
        <f>I16+N16</f>
        <v>0</v>
      </c>
      <c r="T16" s="36">
        <f>J16+O16</f>
        <v>0</v>
      </c>
    </row>
    <row r="17" spans="4:20" x14ac:dyDescent="0.25">
      <c r="D17" s="33"/>
      <c r="E17" s="89" t="s">
        <v>18</v>
      </c>
      <c r="F17" s="31">
        <f t="shared" ref="F17:F24" si="4">G17+H17+I17+J17</f>
        <v>23110.077999999994</v>
      </c>
      <c r="G17" s="38"/>
      <c r="H17" s="35"/>
      <c r="I17" s="35">
        <f>I18+I19</f>
        <v>20952.895999999997</v>
      </c>
      <c r="J17" s="36">
        <f>J19+J20</f>
        <v>2157.1819999999971</v>
      </c>
      <c r="K17" s="31">
        <f t="shared" ref="K17:K24" si="5">L17+M17+N17+O17</f>
        <v>18669.149999999998</v>
      </c>
      <c r="L17" s="38"/>
      <c r="M17" s="35"/>
      <c r="N17" s="35">
        <f>N18+N19</f>
        <v>17079.690999999999</v>
      </c>
      <c r="O17" s="36">
        <f>O19+O20</f>
        <v>1589.4589999999989</v>
      </c>
      <c r="P17" s="31">
        <f>Q17+R17+S17+T17</f>
        <v>41779.227999999996</v>
      </c>
      <c r="Q17" s="38"/>
      <c r="R17" s="35">
        <f>R18</f>
        <v>0</v>
      </c>
      <c r="S17" s="35">
        <f>S18+S19</f>
        <v>38032.587</v>
      </c>
      <c r="T17" s="36">
        <f>T19+T20</f>
        <v>3746.640999999996</v>
      </c>
    </row>
    <row r="18" spans="4:20" x14ac:dyDescent="0.25">
      <c r="D18" s="33"/>
      <c r="E18" s="90" t="s">
        <v>10</v>
      </c>
      <c r="F18" s="31">
        <f t="shared" si="4"/>
        <v>20249.123999999996</v>
      </c>
      <c r="G18" s="38"/>
      <c r="H18" s="35"/>
      <c r="I18" s="35">
        <f>'[1]Приложение 1 '!D480</f>
        <v>20249.123999999996</v>
      </c>
      <c r="J18" s="40"/>
      <c r="K18" s="31">
        <f t="shared" si="5"/>
        <v>16376.682000000001</v>
      </c>
      <c r="L18" s="38"/>
      <c r="M18" s="35"/>
      <c r="N18" s="35">
        <f>'[1]Приложение 1 '!H480</f>
        <v>16376.682000000001</v>
      </c>
      <c r="O18" s="40"/>
      <c r="P18" s="31">
        <f t="shared" ref="P18:P24" si="6">Q18+R18+S18+T18</f>
        <v>36625.805999999997</v>
      </c>
      <c r="Q18" s="38"/>
      <c r="R18" s="35">
        <f>H18+M18</f>
        <v>0</v>
      </c>
      <c r="S18" s="35">
        <f>I18+N18</f>
        <v>36625.805999999997</v>
      </c>
      <c r="T18" s="40"/>
    </row>
    <row r="19" spans="4:20" x14ac:dyDescent="0.25">
      <c r="D19" s="33"/>
      <c r="E19" s="90" t="s">
        <v>19</v>
      </c>
      <c r="F19" s="31">
        <f t="shared" si="4"/>
        <v>703.77200000000005</v>
      </c>
      <c r="G19" s="38"/>
      <c r="H19" s="38"/>
      <c r="I19" s="35">
        <f>'[1]Приложение 1 '!D706</f>
        <v>703.77200000000005</v>
      </c>
      <c r="J19" s="36"/>
      <c r="K19" s="31">
        <f t="shared" si="5"/>
        <v>703.00900000000001</v>
      </c>
      <c r="L19" s="38"/>
      <c r="M19" s="38"/>
      <c r="N19" s="35">
        <f>'[1]Приложение 1 '!H706</f>
        <v>703.00900000000001</v>
      </c>
      <c r="O19" s="36"/>
      <c r="P19" s="31">
        <f t="shared" si="6"/>
        <v>1406.7809999999999</v>
      </c>
      <c r="Q19" s="38"/>
      <c r="R19" s="38"/>
      <c r="S19" s="35">
        <f>I19+N19</f>
        <v>1406.7809999999999</v>
      </c>
      <c r="T19" s="36"/>
    </row>
    <row r="20" spans="4:20" x14ac:dyDescent="0.25">
      <c r="D20" s="33"/>
      <c r="E20" s="90" t="s">
        <v>20</v>
      </c>
      <c r="F20" s="31">
        <f t="shared" si="4"/>
        <v>2157.1819999999971</v>
      </c>
      <c r="G20" s="38"/>
      <c r="H20" s="38"/>
      <c r="I20" s="38"/>
      <c r="J20" s="36">
        <f>'[1]Приложение 1 '!D932</f>
        <v>2157.1819999999971</v>
      </c>
      <c r="K20" s="31">
        <f t="shared" si="5"/>
        <v>1589.4589999999989</v>
      </c>
      <c r="L20" s="38"/>
      <c r="M20" s="38"/>
      <c r="N20" s="38"/>
      <c r="O20" s="36">
        <f>'[1]Приложение 1 '!H932</f>
        <v>1589.4589999999989</v>
      </c>
      <c r="P20" s="31">
        <f t="shared" si="6"/>
        <v>3746.640999999996</v>
      </c>
      <c r="Q20" s="38"/>
      <c r="R20" s="38"/>
      <c r="S20" s="38"/>
      <c r="T20" s="36">
        <f t="shared" ref="T20:T24" si="7">J20+O20</f>
        <v>3746.640999999996</v>
      </c>
    </row>
    <row r="21" spans="4:20" x14ac:dyDescent="0.25">
      <c r="D21" s="33" t="s">
        <v>21</v>
      </c>
      <c r="E21" s="91" t="s">
        <v>22</v>
      </c>
      <c r="F21" s="31"/>
      <c r="G21" s="35"/>
      <c r="H21" s="35"/>
      <c r="I21" s="35"/>
      <c r="J21" s="36"/>
      <c r="K21" s="31"/>
      <c r="L21" s="35"/>
      <c r="M21" s="35"/>
      <c r="N21" s="35"/>
      <c r="O21" s="36"/>
      <c r="P21" s="31"/>
      <c r="Q21" s="35"/>
      <c r="R21" s="35"/>
      <c r="S21" s="35"/>
      <c r="T21" s="36"/>
    </row>
    <row r="22" spans="4:20" x14ac:dyDescent="0.25">
      <c r="D22" s="33" t="s">
        <v>23</v>
      </c>
      <c r="E22" s="91" t="s">
        <v>24</v>
      </c>
      <c r="F22" s="31"/>
      <c r="G22" s="35"/>
      <c r="H22" s="35"/>
      <c r="I22" s="35"/>
      <c r="J22" s="36"/>
      <c r="K22" s="31"/>
      <c r="L22" s="35"/>
      <c r="M22" s="35"/>
      <c r="N22" s="35"/>
      <c r="O22" s="36"/>
      <c r="P22" s="31"/>
      <c r="Q22" s="35"/>
      <c r="R22" s="35"/>
      <c r="S22" s="35"/>
      <c r="T22" s="36"/>
    </row>
    <row r="23" spans="4:20" ht="23.25" thickBot="1" x14ac:dyDescent="0.3">
      <c r="D23" s="42" t="s">
        <v>25</v>
      </c>
      <c r="E23" s="92" t="s">
        <v>26</v>
      </c>
      <c r="F23" s="44"/>
      <c r="G23" s="45"/>
      <c r="H23" s="45"/>
      <c r="I23" s="45"/>
      <c r="J23" s="50"/>
      <c r="K23" s="44"/>
      <c r="L23" s="45"/>
      <c r="M23" s="45"/>
      <c r="N23" s="45"/>
      <c r="O23" s="50"/>
      <c r="P23" s="44"/>
      <c r="Q23" s="45"/>
      <c r="R23" s="45"/>
      <c r="S23" s="45"/>
      <c r="T23" s="36"/>
    </row>
    <row r="24" spans="4:20" x14ac:dyDescent="0.25">
      <c r="D24" s="29" t="s">
        <v>27</v>
      </c>
      <c r="E24" s="87" t="s">
        <v>28</v>
      </c>
      <c r="F24" s="46">
        <f t="shared" si="4"/>
        <v>414.10199999999998</v>
      </c>
      <c r="G24" s="32"/>
      <c r="H24" s="32"/>
      <c r="I24" s="32">
        <f>I26+I27</f>
        <v>366.82400000000001</v>
      </c>
      <c r="J24" s="47">
        <f>J26+J27</f>
        <v>47.277999999999992</v>
      </c>
      <c r="K24" s="46">
        <f t="shared" si="5"/>
        <v>337.55599999999998</v>
      </c>
      <c r="L24" s="32"/>
      <c r="M24" s="32"/>
      <c r="N24" s="32">
        <f>N26+N27</f>
        <v>297.392</v>
      </c>
      <c r="O24" s="47">
        <f>O26+O27</f>
        <v>40.164000000000001</v>
      </c>
      <c r="P24" s="46">
        <f t="shared" si="6"/>
        <v>751.65800000000002</v>
      </c>
      <c r="Q24" s="32"/>
      <c r="R24" s="32"/>
      <c r="S24" s="32">
        <f t="shared" ref="Q21:S24" si="8">I24+N24</f>
        <v>664.21600000000001</v>
      </c>
      <c r="T24" s="47">
        <f t="shared" si="7"/>
        <v>87.441999999999993</v>
      </c>
    </row>
    <row r="25" spans="4:20" x14ac:dyDescent="0.25">
      <c r="D25" s="33"/>
      <c r="E25" s="93" t="s">
        <v>29</v>
      </c>
      <c r="F25" s="31">
        <f t="shared" ref="F25:T25" si="9">IF(F15=0,0,F24/F15*100)</f>
        <v>1.303257489107341</v>
      </c>
      <c r="G25" s="35"/>
      <c r="H25" s="35"/>
      <c r="I25" s="35">
        <f t="shared" si="9"/>
        <v>1.7507078735082733</v>
      </c>
      <c r="J25" s="36">
        <f t="shared" si="9"/>
        <v>2.1916555951236405</v>
      </c>
      <c r="K25" s="31">
        <f t="shared" si="9"/>
        <v>1.234237652138888</v>
      </c>
      <c r="L25" s="35"/>
      <c r="M25" s="35"/>
      <c r="N25" s="35">
        <f t="shared" si="9"/>
        <v>1.7412024608641927</v>
      </c>
      <c r="O25" s="36">
        <f t="shared" si="9"/>
        <v>2.5268975167022258</v>
      </c>
      <c r="P25" s="31">
        <f t="shared" si="9"/>
        <v>0</v>
      </c>
      <c r="Q25" s="35"/>
      <c r="R25" s="35"/>
      <c r="S25" s="35">
        <f t="shared" si="9"/>
        <v>1.7464391785917692</v>
      </c>
      <c r="T25" s="36">
        <f t="shared" si="9"/>
        <v>2.3338771982690654</v>
      </c>
    </row>
    <row r="26" spans="4:20" x14ac:dyDescent="0.25">
      <c r="D26" s="33" t="s">
        <v>30</v>
      </c>
      <c r="E26" s="93" t="s">
        <v>31</v>
      </c>
      <c r="F26" s="31">
        <f t="shared" ref="F26:F40" si="10">G26+H26+I26+J26</f>
        <v>414.10199999999998</v>
      </c>
      <c r="G26" s="35"/>
      <c r="H26" s="35"/>
      <c r="I26" s="35">
        <f>'[1]Приложение 1 '!D816</f>
        <v>366.82400000000001</v>
      </c>
      <c r="J26" s="36">
        <f>'[1]Приложение 1 '!D1041</f>
        <v>47.277999999999992</v>
      </c>
      <c r="K26" s="31">
        <f t="shared" ref="K26:K41" si="11">L26+M26+N26+O26</f>
        <v>337.55599999999998</v>
      </c>
      <c r="L26" s="35"/>
      <c r="M26" s="35"/>
      <c r="N26" s="35">
        <f>'[1]Приложение 1 '!H816</f>
        <v>297.392</v>
      </c>
      <c r="O26" s="36">
        <f>'[1]Приложение 1 '!H1041</f>
        <v>40.164000000000001</v>
      </c>
      <c r="P26" s="31">
        <f t="shared" ref="P26:P41" si="12">Q26+R26+S26+T26</f>
        <v>751.65800000000002</v>
      </c>
      <c r="Q26" s="35"/>
      <c r="R26" s="35"/>
      <c r="S26" s="35">
        <f t="shared" ref="Q26:T40" si="13">I26+N26</f>
        <v>664.21600000000001</v>
      </c>
      <c r="T26" s="36">
        <f t="shared" si="13"/>
        <v>87.441999999999993</v>
      </c>
    </row>
    <row r="27" spans="4:20" ht="15.75" thickBot="1" x14ac:dyDescent="0.3">
      <c r="D27" s="42" t="s">
        <v>32</v>
      </c>
      <c r="E27" s="94" t="s">
        <v>33</v>
      </c>
      <c r="F27" s="44"/>
      <c r="G27" s="45"/>
      <c r="H27" s="45"/>
      <c r="I27" s="45"/>
      <c r="J27" s="50"/>
      <c r="K27" s="44"/>
      <c r="L27" s="45"/>
      <c r="M27" s="45"/>
      <c r="N27" s="45"/>
      <c r="O27" s="50"/>
      <c r="P27" s="44"/>
      <c r="Q27" s="45"/>
      <c r="R27" s="45"/>
      <c r="S27" s="45"/>
      <c r="T27" s="50"/>
    </row>
    <row r="28" spans="4:20" ht="23.25" thickBot="1" x14ac:dyDescent="0.3">
      <c r="D28" s="51" t="s">
        <v>34</v>
      </c>
      <c r="E28" s="95" t="s">
        <v>35</v>
      </c>
      <c r="F28" s="53">
        <f t="shared" si="10"/>
        <v>10821.485000000001</v>
      </c>
      <c r="G28" s="54">
        <f>'[1]Приложение 1 '!D476</f>
        <v>10585.277</v>
      </c>
      <c r="H28" s="54">
        <f>'[1]Приложение 1 '!D703</f>
        <v>236.208</v>
      </c>
      <c r="I28" s="54"/>
      <c r="J28" s="78"/>
      <c r="K28" s="53">
        <f t="shared" si="11"/>
        <v>10269.661</v>
      </c>
      <c r="L28" s="54">
        <f>'[1]Приложение 1 '!H476</f>
        <v>10076.014999999999</v>
      </c>
      <c r="M28" s="54">
        <f>'[1]Приложение 1 '!H703</f>
        <v>193.64599999999999</v>
      </c>
      <c r="N28" s="54"/>
      <c r="O28" s="78"/>
      <c r="P28" s="53">
        <f t="shared" si="12"/>
        <v>21091.146000000001</v>
      </c>
      <c r="Q28" s="54">
        <f t="shared" si="13"/>
        <v>20661.292000000001</v>
      </c>
      <c r="R28" s="54">
        <f t="shared" si="13"/>
        <v>429.85399999999998</v>
      </c>
      <c r="S28" s="54"/>
      <c r="T28" s="78"/>
    </row>
    <row r="29" spans="4:20" ht="15.75" thickBot="1" x14ac:dyDescent="0.3">
      <c r="D29" s="55"/>
      <c r="E29" s="96" t="s">
        <v>36</v>
      </c>
      <c r="F29" s="31"/>
      <c r="G29" s="56"/>
      <c r="H29" s="56"/>
      <c r="I29" s="56"/>
      <c r="J29" s="57"/>
      <c r="K29" s="31"/>
      <c r="L29" s="56"/>
      <c r="M29" s="56"/>
      <c r="N29" s="56"/>
      <c r="O29" s="57"/>
      <c r="P29" s="31"/>
      <c r="Q29" s="58"/>
      <c r="R29" s="58"/>
      <c r="S29" s="58"/>
      <c r="T29" s="60"/>
    </row>
    <row r="30" spans="4:20" ht="23.25" thickBot="1" x14ac:dyDescent="0.3">
      <c r="D30" s="59" t="s">
        <v>37</v>
      </c>
      <c r="E30" s="97" t="s">
        <v>38</v>
      </c>
      <c r="F30" s="31"/>
      <c r="G30" s="58"/>
      <c r="H30" s="58"/>
      <c r="I30" s="58"/>
      <c r="J30" s="60"/>
      <c r="K30" s="31"/>
      <c r="L30" s="58"/>
      <c r="M30" s="58"/>
      <c r="N30" s="58"/>
      <c r="O30" s="60"/>
      <c r="P30" s="31"/>
      <c r="Q30" s="58"/>
      <c r="R30" s="58"/>
      <c r="S30" s="58"/>
      <c r="T30" s="60"/>
    </row>
    <row r="31" spans="4:20" ht="15.75" thickBot="1" x14ac:dyDescent="0.3">
      <c r="D31" s="33"/>
      <c r="E31" s="98" t="s">
        <v>36</v>
      </c>
      <c r="F31" s="31"/>
      <c r="G31" s="56"/>
      <c r="H31" s="56"/>
      <c r="I31" s="56"/>
      <c r="J31" s="57"/>
      <c r="K31" s="31"/>
      <c r="L31" s="56"/>
      <c r="M31" s="56"/>
      <c r="N31" s="56"/>
      <c r="O31" s="57"/>
      <c r="P31" s="31"/>
      <c r="Q31" s="58"/>
      <c r="R31" s="58"/>
      <c r="S31" s="58"/>
      <c r="T31" s="60"/>
    </row>
    <row r="32" spans="4:20" x14ac:dyDescent="0.25">
      <c r="D32" s="29" t="s">
        <v>39</v>
      </c>
      <c r="E32" s="87" t="s">
        <v>40</v>
      </c>
      <c r="F32" s="46">
        <f t="shared" si="10"/>
        <v>20538.793999999998</v>
      </c>
      <c r="G32" s="32"/>
      <c r="H32" s="32"/>
      <c r="I32" s="32">
        <f>I34+I40</f>
        <v>18428.89</v>
      </c>
      <c r="J32" s="47">
        <f>J34+J40</f>
        <v>2109.904</v>
      </c>
      <c r="K32" s="46">
        <f t="shared" si="11"/>
        <v>16742.135000000002</v>
      </c>
      <c r="L32" s="32">
        <f>L34+L40</f>
        <v>0</v>
      </c>
      <c r="M32" s="32">
        <f>M34+M40</f>
        <v>0</v>
      </c>
      <c r="N32" s="32">
        <f>N34+N40</f>
        <v>15192.84</v>
      </c>
      <c r="O32" s="47">
        <f>O34+O40</f>
        <v>1549.2950000000001</v>
      </c>
      <c r="P32" s="46">
        <f t="shared" si="12"/>
        <v>37280.928999999996</v>
      </c>
      <c r="Q32" s="32"/>
      <c r="R32" s="32"/>
      <c r="S32" s="32">
        <f>S34+S40</f>
        <v>33621.729999999996</v>
      </c>
      <c r="T32" s="47">
        <f>T34+T40</f>
        <v>3659.1990000000001</v>
      </c>
    </row>
    <row r="33" spans="4:20" ht="22.5" x14ac:dyDescent="0.25">
      <c r="D33" s="61"/>
      <c r="E33" s="99" t="s">
        <v>41</v>
      </c>
      <c r="F33" s="31">
        <f>G33+H33+I33+J33</f>
        <v>47.542000000000002</v>
      </c>
      <c r="G33" s="56"/>
      <c r="H33" s="56"/>
      <c r="I33" s="56"/>
      <c r="J33" s="57">
        <v>47.542000000000002</v>
      </c>
      <c r="K33" s="31">
        <f t="shared" si="11"/>
        <v>27.032</v>
      </c>
      <c r="L33" s="56"/>
      <c r="M33" s="56"/>
      <c r="N33" s="56"/>
      <c r="O33" s="57">
        <v>27.032</v>
      </c>
      <c r="P33" s="31">
        <f t="shared" si="12"/>
        <v>74.573999999999998</v>
      </c>
      <c r="Q33" s="58"/>
      <c r="R33" s="58"/>
      <c r="S33" s="58"/>
      <c r="T33" s="60">
        <f t="shared" ref="R33:T33" si="14">J33+O33</f>
        <v>74.573999999999998</v>
      </c>
    </row>
    <row r="34" spans="4:20" x14ac:dyDescent="0.25">
      <c r="D34" s="33" t="s">
        <v>42</v>
      </c>
      <c r="E34" s="89" t="s">
        <v>43</v>
      </c>
      <c r="F34" s="31">
        <f t="shared" si="10"/>
        <v>20502.793999999998</v>
      </c>
      <c r="G34" s="35"/>
      <c r="H34" s="35"/>
      <c r="I34" s="35">
        <f>I35+I36+I37+I38</f>
        <v>18428.89</v>
      </c>
      <c r="J34" s="36">
        <f>J35+J36+J37+J38</f>
        <v>2073.904</v>
      </c>
      <c r="K34" s="31">
        <f t="shared" si="11"/>
        <v>16723.135000000002</v>
      </c>
      <c r="L34" s="35">
        <f>L35+L36+L37+L38</f>
        <v>0</v>
      </c>
      <c r="M34" s="35">
        <f>M35+M36+M37+M38</f>
        <v>0</v>
      </c>
      <c r="N34" s="35">
        <f>N35+N36+N37+N38</f>
        <v>15192.84</v>
      </c>
      <c r="O34" s="36">
        <f>O35+O36+O37+O38</f>
        <v>1530.2950000000001</v>
      </c>
      <c r="P34" s="31">
        <f t="shared" si="12"/>
        <v>37225.928999999996</v>
      </c>
      <c r="Q34" s="35"/>
      <c r="R34" s="35"/>
      <c r="S34" s="35">
        <f t="shared" si="13"/>
        <v>33621.729999999996</v>
      </c>
      <c r="T34" s="36">
        <f t="shared" si="13"/>
        <v>3604.1990000000001</v>
      </c>
    </row>
    <row r="35" spans="4:20" x14ac:dyDescent="0.25">
      <c r="D35" s="33" t="s">
        <v>44</v>
      </c>
      <c r="E35" s="90" t="s">
        <v>45</v>
      </c>
      <c r="F35" s="31"/>
      <c r="G35" s="56"/>
      <c r="H35" s="56"/>
      <c r="I35" s="56">
        <v>18428.89</v>
      </c>
      <c r="J35" s="57">
        <v>2073.904</v>
      </c>
      <c r="K35" s="31">
        <f t="shared" si="11"/>
        <v>16723.135000000002</v>
      </c>
      <c r="L35" s="56"/>
      <c r="M35" s="56"/>
      <c r="N35" s="56">
        <v>15192.84</v>
      </c>
      <c r="O35" s="57">
        <v>1530.2950000000001</v>
      </c>
      <c r="P35" s="31">
        <f t="shared" si="12"/>
        <v>37225.928999999996</v>
      </c>
      <c r="Q35" s="58"/>
      <c r="R35" s="58"/>
      <c r="S35" s="58">
        <f t="shared" si="13"/>
        <v>33621.729999999996</v>
      </c>
      <c r="T35" s="60">
        <f t="shared" si="13"/>
        <v>3604.1990000000001</v>
      </c>
    </row>
    <row r="36" spans="4:20" x14ac:dyDescent="0.25">
      <c r="D36" s="33" t="s">
        <v>46</v>
      </c>
      <c r="E36" s="90" t="s">
        <v>47</v>
      </c>
      <c r="F36" s="31"/>
      <c r="G36" s="56"/>
      <c r="H36" s="56"/>
      <c r="I36" s="56"/>
      <c r="J36" s="57"/>
      <c r="K36" s="31"/>
      <c r="L36" s="56"/>
      <c r="M36" s="56"/>
      <c r="N36" s="56"/>
      <c r="O36" s="57"/>
      <c r="P36" s="31"/>
      <c r="Q36" s="58"/>
      <c r="R36" s="58"/>
      <c r="S36" s="58"/>
      <c r="T36" s="60"/>
    </row>
    <row r="37" spans="4:20" x14ac:dyDescent="0.25">
      <c r="D37" s="33" t="s">
        <v>48</v>
      </c>
      <c r="E37" s="90" t="s">
        <v>49</v>
      </c>
      <c r="F37" s="31"/>
      <c r="G37" s="56"/>
      <c r="H37" s="56"/>
      <c r="I37" s="56"/>
      <c r="J37" s="57"/>
      <c r="K37" s="31"/>
      <c r="L37" s="56"/>
      <c r="M37" s="56"/>
      <c r="N37" s="56"/>
      <c r="O37" s="57"/>
      <c r="P37" s="31"/>
      <c r="Q37" s="58"/>
      <c r="R37" s="58"/>
      <c r="S37" s="58"/>
      <c r="T37" s="60"/>
    </row>
    <row r="38" spans="4:20" ht="22.5" x14ac:dyDescent="0.25">
      <c r="D38" s="33" t="s">
        <v>50</v>
      </c>
      <c r="E38" s="90" t="s">
        <v>51</v>
      </c>
      <c r="F38" s="31"/>
      <c r="G38" s="56"/>
      <c r="H38" s="56"/>
      <c r="I38" s="56"/>
      <c r="J38" s="57"/>
      <c r="K38" s="31"/>
      <c r="L38" s="56"/>
      <c r="M38" s="56"/>
      <c r="N38" s="56"/>
      <c r="O38" s="57"/>
      <c r="P38" s="31"/>
      <c r="Q38" s="58"/>
      <c r="R38" s="58"/>
      <c r="S38" s="58"/>
      <c r="T38" s="60"/>
    </row>
    <row r="39" spans="4:20" ht="22.5" x14ac:dyDescent="0.25">
      <c r="D39" s="33"/>
      <c r="E39" s="90" t="s">
        <v>52</v>
      </c>
      <c r="F39" s="64"/>
      <c r="G39" s="82"/>
      <c r="H39" s="82"/>
      <c r="I39" s="82"/>
      <c r="J39" s="83"/>
      <c r="K39" s="64"/>
      <c r="L39" s="82"/>
      <c r="M39" s="82"/>
      <c r="N39" s="82"/>
      <c r="O39" s="83"/>
      <c r="P39" s="64"/>
      <c r="Q39" s="65"/>
      <c r="R39" s="65"/>
      <c r="S39" s="65"/>
      <c r="T39" s="84"/>
    </row>
    <row r="40" spans="4:20" ht="15.75" thickBot="1" x14ac:dyDescent="0.3">
      <c r="D40" s="42" t="s">
        <v>53</v>
      </c>
      <c r="E40" s="81" t="s">
        <v>54</v>
      </c>
      <c r="F40" s="44">
        <f t="shared" si="10"/>
        <v>36</v>
      </c>
      <c r="G40" s="79"/>
      <c r="H40" s="45"/>
      <c r="I40" s="45"/>
      <c r="J40" s="50">
        <f>'[1]Приложение 1 '!D1071</f>
        <v>36</v>
      </c>
      <c r="K40" s="44">
        <f t="shared" si="11"/>
        <v>19</v>
      </c>
      <c r="L40" s="45"/>
      <c r="M40" s="45"/>
      <c r="N40" s="45"/>
      <c r="O40" s="50">
        <f>'[1]Приложение 1 '!H1071</f>
        <v>19</v>
      </c>
      <c r="P40" s="44">
        <f t="shared" si="12"/>
        <v>55</v>
      </c>
      <c r="Q40" s="79"/>
      <c r="R40" s="79"/>
      <c r="S40" s="79"/>
      <c r="T40" s="80">
        <f t="shared" si="13"/>
        <v>55</v>
      </c>
    </row>
    <row r="41" spans="4:20" ht="15.75" hidden="1" thickBot="1" x14ac:dyDescent="0.3">
      <c r="D41" s="59">
        <v>5</v>
      </c>
      <c r="E41" s="52" t="s">
        <v>55</v>
      </c>
      <c r="F41" s="85">
        <f>G41+H41+I41+J41</f>
        <v>-9.3791641120333225E-13</v>
      </c>
      <c r="G41" s="85">
        <f>G15-F18-G24-G28-G32-G30</f>
        <v>1.8189894035458565E-12</v>
      </c>
      <c r="H41" s="85">
        <f>H15-F19-H24-H28-H32-H30</f>
        <v>-2.8421709430404007E-14</v>
      </c>
      <c r="I41" s="85">
        <f>I15-F20-I24-I28-I32-I30</f>
        <v>0</v>
      </c>
      <c r="J41" s="85">
        <f>J15-J24-J28-J32-J30</f>
        <v>-2.7284841053187847E-12</v>
      </c>
      <c r="K41" s="85">
        <f t="shared" si="11"/>
        <v>-1.1652900866465643E-12</v>
      </c>
      <c r="L41" s="85">
        <f>L15-K18-L24-L28-L32-L30</f>
        <v>0</v>
      </c>
      <c r="M41" s="85">
        <f>M15-K19-M24-M28-M32-M30</f>
        <v>-2.8421709430404007E-14</v>
      </c>
      <c r="N41" s="85">
        <f>N15-K20-N24-N28-N32-N30</f>
        <v>0</v>
      </c>
      <c r="O41" s="85">
        <f>O15-O24-O28-O32-O30</f>
        <v>-1.1368683772161603E-12</v>
      </c>
      <c r="P41" s="85">
        <f t="shared" si="12"/>
        <v>-4.0358827391173691E-12</v>
      </c>
      <c r="Q41" s="85">
        <f>Q15-P18-Q24-Q28-Q32-Q30</f>
        <v>0</v>
      </c>
      <c r="R41" s="85">
        <f>R15-P19-R24-R28-R32</f>
        <v>5.6843418860808015E-14</v>
      </c>
      <c r="S41" s="85">
        <f>S15-P20-S24-S28-S32</f>
        <v>0</v>
      </c>
      <c r="T41" s="86">
        <f>T15-T24-T28-T32</f>
        <v>-4.0927261579781771E-12</v>
      </c>
    </row>
    <row r="42" spans="4:20" x14ac:dyDescent="0.25"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</row>
    <row r="43" spans="4:20" hidden="1" x14ac:dyDescent="0.25">
      <c r="D43" s="67"/>
      <c r="E43" s="68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</row>
    <row r="44" spans="4:20" hidden="1" x14ac:dyDescent="0.25">
      <c r="D44" s="67"/>
      <c r="E44" s="68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</row>
    <row r="45" spans="4:20" hidden="1" x14ac:dyDescent="0.25">
      <c r="D45" s="67"/>
      <c r="E45" s="68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</row>
    <row r="46" spans="4:20" ht="15.75" hidden="1" x14ac:dyDescent="0.25">
      <c r="D46" s="67"/>
      <c r="E46" s="69" t="s">
        <v>56</v>
      </c>
      <c r="F46" s="70" t="s">
        <v>57</v>
      </c>
      <c r="G46" s="71"/>
      <c r="H46" s="72"/>
      <c r="I46" s="72"/>
      <c r="J46" s="73" t="s">
        <v>58</v>
      </c>
      <c r="K46" s="74"/>
      <c r="L46" s="74"/>
      <c r="M46" s="74"/>
      <c r="N46" s="74"/>
      <c r="O46" s="74"/>
      <c r="P46" s="74"/>
      <c r="Q46" s="74"/>
      <c r="R46" s="74"/>
      <c r="S46" s="74"/>
      <c r="T46" s="74"/>
    </row>
    <row r="47" spans="4:20" ht="15.75" hidden="1" x14ac:dyDescent="0.25">
      <c r="D47" s="67"/>
      <c r="E47" s="69"/>
      <c r="F47" s="70"/>
      <c r="G47" s="71"/>
      <c r="H47" s="71"/>
      <c r="I47" s="71"/>
      <c r="J47" s="73"/>
      <c r="K47" s="74"/>
      <c r="L47" s="74"/>
      <c r="M47" s="74"/>
      <c r="N47" s="74"/>
      <c r="O47" s="74"/>
      <c r="P47" s="74"/>
      <c r="Q47" s="74"/>
      <c r="R47" s="74"/>
      <c r="S47" s="74"/>
      <c r="T47" s="74"/>
    </row>
    <row r="48" spans="4:20" ht="15.75" hidden="1" x14ac:dyDescent="0.25">
      <c r="D48" s="67"/>
      <c r="E48" s="69"/>
      <c r="F48" s="70"/>
      <c r="G48" s="71"/>
      <c r="H48" s="71"/>
      <c r="I48" s="71"/>
      <c r="J48" s="73"/>
      <c r="K48" s="74"/>
      <c r="L48" s="74"/>
      <c r="M48" s="74"/>
      <c r="N48" s="74"/>
      <c r="O48" s="74"/>
      <c r="P48" s="74"/>
      <c r="Q48" s="74"/>
      <c r="R48" s="74"/>
      <c r="S48" s="74"/>
      <c r="T48" s="74"/>
    </row>
    <row r="49" spans="4:20" hidden="1" x14ac:dyDescent="0.25">
      <c r="D49" s="67"/>
      <c r="E49" s="69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4:20" ht="15.75" hidden="1" x14ac:dyDescent="0.25">
      <c r="D50" s="67"/>
      <c r="E50" s="69" t="s">
        <v>59</v>
      </c>
      <c r="F50" s="73" t="s">
        <v>60</v>
      </c>
      <c r="G50" s="74"/>
      <c r="H50" s="72"/>
      <c r="I50" s="72"/>
      <c r="J50" s="73" t="s">
        <v>61</v>
      </c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4:20" hidden="1" x14ac:dyDescent="0.25">
      <c r="D51" s="67"/>
      <c r="E51" s="69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</row>
    <row r="52" spans="4:20" ht="15.75" hidden="1" x14ac:dyDescent="0.25">
      <c r="D52" s="67"/>
      <c r="E52" s="69" t="s">
        <v>62</v>
      </c>
      <c r="F52" s="75" t="s">
        <v>63</v>
      </c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4:20" x14ac:dyDescent="0.25">
      <c r="D53" s="67"/>
      <c r="E53" s="68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4:20" x14ac:dyDescent="0.25">
      <c r="D54" s="67"/>
      <c r="E54" s="68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4:20" ht="19.5" x14ac:dyDescent="0.25">
      <c r="D55" s="67"/>
      <c r="E55" s="76"/>
      <c r="F55" s="76"/>
      <c r="G55" s="76"/>
      <c r="H55" s="76"/>
      <c r="I55" s="76"/>
      <c r="J55" s="76"/>
      <c r="K55" s="76"/>
      <c r="L55" s="76"/>
      <c r="M55" s="76"/>
      <c r="N55" s="67"/>
      <c r="O55" s="67"/>
      <c r="P55" s="67"/>
      <c r="Q55" s="67"/>
      <c r="R55" s="77"/>
      <c r="S55" s="67"/>
      <c r="T55" s="67"/>
    </row>
  </sheetData>
  <mergeCells count="9">
    <mergeCell ref="E55:M55"/>
    <mergeCell ref="P7:T7"/>
    <mergeCell ref="D9:T9"/>
    <mergeCell ref="D10:T10"/>
    <mergeCell ref="D12:D13"/>
    <mergeCell ref="E12:E13"/>
    <mergeCell ref="F12:J12"/>
    <mergeCell ref="K12:O12"/>
    <mergeCell ref="P12:T12"/>
  </mergeCells>
  <conditionalFormatting sqref="G41:T41">
    <cfRule type="cellIs" dxfId="1" priority="1" operator="notEqual">
      <formula>0</formula>
    </cfRule>
  </conditionalFormatting>
  <conditionalFormatting sqref="F41">
    <cfRule type="cellIs" dxfId="0" priority="2" operator="notEqual">
      <formula>0</formula>
    </cfRule>
  </conditionalFormatting>
  <dataValidations count="1">
    <dataValidation type="decimal" allowBlank="1" showInputMessage="1" showErrorMessage="1" errorTitle="Внимание" error="Допускается ввод только действительных чисел!" sqref="Q31:T31 L33:O33 G33:J33 Q33:T33 L29:O29 G29:J29 Q29:T29 L31:O31 G31:J31 G35:J39 Q35:T39 L35:O39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T38"/>
  <sheetViews>
    <sheetView tabSelected="1" topLeftCell="A5" zoomScale="80" zoomScaleNormal="80" workbookViewId="0">
      <selection activeCell="H41" sqref="H41"/>
    </sheetView>
  </sheetViews>
  <sheetFormatPr defaultRowHeight="15" x14ac:dyDescent="0.25"/>
  <cols>
    <col min="4" max="4" width="6.7109375" style="1" customWidth="1"/>
    <col min="5" max="5" width="45.7109375" style="2" customWidth="1"/>
    <col min="6" max="20" width="11.28515625" style="1" customWidth="1"/>
  </cols>
  <sheetData>
    <row r="3" spans="4:20" x14ac:dyDescent="0.25"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5"/>
      <c r="R3" s="5"/>
      <c r="S3" s="5"/>
      <c r="T3" s="5"/>
    </row>
    <row r="4" spans="4:20" x14ac:dyDescent="0.25"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4:20" x14ac:dyDescent="0.25">
      <c r="D5" s="100" t="s">
        <v>64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4:20" x14ac:dyDescent="0.25"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4:20" ht="15.75" thickBot="1" x14ac:dyDescent="0.3">
      <c r="D7" s="13" t="s">
        <v>2</v>
      </c>
      <c r="E7" s="14" t="s">
        <v>3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4:20" x14ac:dyDescent="0.25">
      <c r="D8" s="16" t="s">
        <v>4</v>
      </c>
      <c r="E8" s="17" t="s">
        <v>5</v>
      </c>
      <c r="F8" s="18" t="s">
        <v>65</v>
      </c>
      <c r="G8" s="19"/>
      <c r="H8" s="19"/>
      <c r="I8" s="20"/>
      <c r="J8" s="101"/>
      <c r="K8" s="18" t="s">
        <v>66</v>
      </c>
      <c r="L8" s="19"/>
      <c r="M8" s="19"/>
      <c r="N8" s="20"/>
      <c r="O8" s="101"/>
      <c r="P8" s="18" t="s">
        <v>67</v>
      </c>
      <c r="Q8" s="19"/>
      <c r="R8" s="19"/>
      <c r="S8" s="19"/>
      <c r="T8" s="20"/>
    </row>
    <row r="9" spans="4:20" ht="15.75" thickBot="1" x14ac:dyDescent="0.3">
      <c r="D9" s="21"/>
      <c r="E9" s="22"/>
      <c r="F9" s="23" t="s">
        <v>9</v>
      </c>
      <c r="G9" s="24" t="s">
        <v>10</v>
      </c>
      <c r="H9" s="25" t="s">
        <v>11</v>
      </c>
      <c r="I9" s="25" t="s">
        <v>12</v>
      </c>
      <c r="J9" s="26" t="s">
        <v>13</v>
      </c>
      <c r="K9" s="23" t="s">
        <v>9</v>
      </c>
      <c r="L9" s="25" t="s">
        <v>10</v>
      </c>
      <c r="M9" s="25" t="s">
        <v>11</v>
      </c>
      <c r="N9" s="26" t="s">
        <v>12</v>
      </c>
      <c r="O9" s="102" t="s">
        <v>13</v>
      </c>
      <c r="P9" s="23" t="s">
        <v>9</v>
      </c>
      <c r="Q9" s="24" t="s">
        <v>10</v>
      </c>
      <c r="R9" s="25" t="s">
        <v>11</v>
      </c>
      <c r="S9" s="25" t="s">
        <v>12</v>
      </c>
      <c r="T9" s="26" t="s">
        <v>13</v>
      </c>
    </row>
    <row r="10" spans="4:20" ht="15.75" thickBot="1" x14ac:dyDescent="0.3">
      <c r="D10" s="27">
        <v>1</v>
      </c>
      <c r="E10" s="28">
        <f t="shared" ref="E10:T10" si="0">D10+1</f>
        <v>2</v>
      </c>
      <c r="F10" s="28">
        <f t="shared" si="0"/>
        <v>3</v>
      </c>
      <c r="G10" s="28">
        <f t="shared" si="0"/>
        <v>4</v>
      </c>
      <c r="H10" s="28">
        <f t="shared" si="0"/>
        <v>5</v>
      </c>
      <c r="I10" s="28">
        <f t="shared" si="0"/>
        <v>6</v>
      </c>
      <c r="J10" s="28">
        <f t="shared" si="0"/>
        <v>7</v>
      </c>
      <c r="K10" s="28">
        <v>8</v>
      </c>
      <c r="L10" s="28">
        <v>9</v>
      </c>
      <c r="M10" s="28">
        <v>10</v>
      </c>
      <c r="N10" s="28">
        <v>11</v>
      </c>
      <c r="O10" s="28">
        <v>12</v>
      </c>
      <c r="P10" s="28">
        <v>13</v>
      </c>
      <c r="Q10" s="28">
        <f t="shared" si="0"/>
        <v>14</v>
      </c>
      <c r="R10" s="28">
        <f t="shared" si="0"/>
        <v>15</v>
      </c>
      <c r="S10" s="28">
        <f t="shared" si="0"/>
        <v>16</v>
      </c>
      <c r="T10" s="28">
        <f t="shared" si="0"/>
        <v>17</v>
      </c>
    </row>
    <row r="11" spans="4:20" x14ac:dyDescent="0.25">
      <c r="D11" s="29" t="s">
        <v>14</v>
      </c>
      <c r="E11" s="30" t="s">
        <v>15</v>
      </c>
      <c r="F11" s="31"/>
      <c r="G11" s="32">
        <f>G17+G18+G19+G12</f>
        <v>9.2126000000000001</v>
      </c>
      <c r="H11" s="32">
        <f>H13+H17+H18+H19+H12</f>
        <v>0.28029999999999999</v>
      </c>
      <c r="I11" s="32">
        <f t="shared" ref="I11:J11" si="1">I13+I17+I18+I19+I12</f>
        <v>6.2600999999999996</v>
      </c>
      <c r="J11" s="32">
        <f t="shared" si="1"/>
        <v>0.64539999999999953</v>
      </c>
      <c r="K11" s="31"/>
      <c r="L11" s="32">
        <f>L17+L18+L19+L12</f>
        <v>7.7633999999999999</v>
      </c>
      <c r="M11" s="32">
        <f>M13+M17+M18+M19+M12</f>
        <v>0.26290000000000002</v>
      </c>
      <c r="N11" s="32">
        <f t="shared" ref="N11:O11" si="2">N13+N17+N18+N19+N12</f>
        <v>5.0124000000000004</v>
      </c>
      <c r="O11" s="32">
        <f t="shared" si="2"/>
        <v>0.46689999999999987</v>
      </c>
      <c r="P11" s="31">
        <f>P17+P18+P19</f>
        <v>0</v>
      </c>
      <c r="Q11" s="32">
        <f>Q17+Q18+Q19+Q12</f>
        <v>8.4879999999999995</v>
      </c>
      <c r="R11" s="32">
        <f>R13+R17+R18+R19+R12</f>
        <v>0.27160000000000001</v>
      </c>
      <c r="S11" s="32">
        <f t="shared" ref="S11:T11" si="3">S13+S17+S18+S19+S12</f>
        <v>5.6363000000000003</v>
      </c>
      <c r="T11" s="32">
        <f t="shared" si="3"/>
        <v>0.55620000000000003</v>
      </c>
    </row>
    <row r="12" spans="4:20" x14ac:dyDescent="0.25">
      <c r="D12" s="33" t="s">
        <v>16</v>
      </c>
      <c r="E12" s="34" t="s">
        <v>17</v>
      </c>
      <c r="F12" s="31">
        <f t="shared" ref="F12:F13" si="4">J12+G12+H12+I12</f>
        <v>9.4929000000000006</v>
      </c>
      <c r="G12" s="35">
        <f>'[1]Приложение 1 '!E274-G19</f>
        <v>9.2126000000000001</v>
      </c>
      <c r="H12" s="35">
        <f>'[1]Приложение 1 '!E501-H19</f>
        <v>0.28029999999999999</v>
      </c>
      <c r="I12" s="35"/>
      <c r="J12" s="36"/>
      <c r="K12" s="31">
        <f t="shared" ref="K12:K13" si="5">O12+L12+M12+N12</f>
        <v>8.0262999999999991</v>
      </c>
      <c r="L12" s="35">
        <f>'[1]Приложение 1 '!I274-L19</f>
        <v>7.7633999999999999</v>
      </c>
      <c r="M12" s="35">
        <f>'[1]Приложение 1 '!I501-M19</f>
        <v>0.26290000000000002</v>
      </c>
      <c r="N12" s="35"/>
      <c r="O12" s="36"/>
      <c r="P12" s="31">
        <f>Q12+R12+S12+T12</f>
        <v>8.7595999999999989</v>
      </c>
      <c r="Q12" s="35">
        <f>ROUND((G12+L12)/2,4)</f>
        <v>8.4879999999999995</v>
      </c>
      <c r="R12" s="35">
        <f>ROUND((H12+M12)/2,6)</f>
        <v>0.27160000000000001</v>
      </c>
      <c r="S12" s="35"/>
      <c r="T12" s="35"/>
    </row>
    <row r="13" spans="4:20" x14ac:dyDescent="0.25">
      <c r="D13" s="33"/>
      <c r="E13" s="37" t="s">
        <v>18</v>
      </c>
      <c r="F13" s="31">
        <f t="shared" si="4"/>
        <v>6.9054999999999991</v>
      </c>
      <c r="G13" s="38"/>
      <c r="H13" s="35"/>
      <c r="I13" s="35">
        <f>I14+I15</f>
        <v>6.2600999999999996</v>
      </c>
      <c r="J13" s="36">
        <f>J15+J16</f>
        <v>0.64539999999999953</v>
      </c>
      <c r="K13" s="31">
        <f t="shared" si="5"/>
        <v>5.4793000000000003</v>
      </c>
      <c r="L13" s="38"/>
      <c r="M13" s="35"/>
      <c r="N13" s="35">
        <f>N14+N15</f>
        <v>5.0124000000000004</v>
      </c>
      <c r="O13" s="36">
        <f>O15+O16</f>
        <v>0.46689999999999987</v>
      </c>
      <c r="P13" s="31">
        <f>Q13+R13+S13+T13</f>
        <v>6.1925000000000008</v>
      </c>
      <c r="Q13" s="38"/>
      <c r="R13" s="35"/>
      <c r="S13" s="35">
        <f t="shared" ref="R12:T14" si="6">ROUND((I13+N13)/2,4)</f>
        <v>5.6363000000000003</v>
      </c>
      <c r="T13" s="36">
        <f t="shared" si="6"/>
        <v>0.55620000000000003</v>
      </c>
    </row>
    <row r="14" spans="4:20" x14ac:dyDescent="0.25">
      <c r="D14" s="33"/>
      <c r="E14" s="39" t="s">
        <v>10</v>
      </c>
      <c r="F14" s="31">
        <f>J14+G14+H14+I14</f>
        <v>6.0503</v>
      </c>
      <c r="G14" s="38"/>
      <c r="H14" s="35"/>
      <c r="I14" s="35">
        <f>'[1]Приложение 1 '!E480</f>
        <v>6.0503</v>
      </c>
      <c r="J14" s="40"/>
      <c r="K14" s="31">
        <f>O14+L14+M14+N14</f>
        <v>4.8063000000000002</v>
      </c>
      <c r="L14" s="38"/>
      <c r="M14" s="35"/>
      <c r="N14" s="35">
        <f>'[1]Приложение 1 '!I480</f>
        <v>4.8063000000000002</v>
      </c>
      <c r="O14" s="40"/>
      <c r="P14" s="31">
        <f t="shared" ref="P14:P20" si="7">Q14+R14+S14+T14</f>
        <v>5.4283000000000001</v>
      </c>
      <c r="Q14" s="38"/>
      <c r="R14" s="35"/>
      <c r="S14" s="35">
        <f t="shared" ref="S14:S15" si="8">ROUND((I14+N14)/2,6)</f>
        <v>5.4283000000000001</v>
      </c>
      <c r="T14" s="40"/>
    </row>
    <row r="15" spans="4:20" x14ac:dyDescent="0.25">
      <c r="D15" s="33"/>
      <c r="E15" s="39" t="s">
        <v>19</v>
      </c>
      <c r="F15" s="31">
        <f>J15+G15+H15+I15</f>
        <v>0.20979999999999999</v>
      </c>
      <c r="G15" s="38"/>
      <c r="H15" s="38"/>
      <c r="I15" s="35">
        <f>'[1]Приложение 1 '!E706</f>
        <v>0.20979999999999999</v>
      </c>
      <c r="J15" s="36"/>
      <c r="K15" s="31">
        <f>O15+L15+M15+N15</f>
        <v>0.20610000000000001</v>
      </c>
      <c r="L15" s="38"/>
      <c r="M15" s="38"/>
      <c r="N15" s="35">
        <f>'[1]Приложение 1 '!I706</f>
        <v>0.20610000000000001</v>
      </c>
      <c r="O15" s="36"/>
      <c r="P15" s="31">
        <f t="shared" si="7"/>
        <v>0.20795</v>
      </c>
      <c r="Q15" s="38"/>
      <c r="R15" s="38"/>
      <c r="S15" s="35">
        <f t="shared" si="8"/>
        <v>0.20795</v>
      </c>
      <c r="T15" s="35"/>
    </row>
    <row r="16" spans="4:20" x14ac:dyDescent="0.25">
      <c r="D16" s="33"/>
      <c r="E16" s="39" t="s">
        <v>20</v>
      </c>
      <c r="F16" s="31">
        <f>J16+G16+H16+I16</f>
        <v>0.64539999999999953</v>
      </c>
      <c r="G16" s="38"/>
      <c r="H16" s="38"/>
      <c r="I16" s="38"/>
      <c r="J16" s="36">
        <f>'[1]Приложение 1 '!E932</f>
        <v>0.64539999999999953</v>
      </c>
      <c r="K16" s="31">
        <f>O16+L16+M16+N16</f>
        <v>0.46689999999999987</v>
      </c>
      <c r="L16" s="38"/>
      <c r="M16" s="38"/>
      <c r="N16" s="38"/>
      <c r="O16" s="36">
        <f>'[1]Приложение 1 '!I932</f>
        <v>0.46689999999999987</v>
      </c>
      <c r="P16" s="31">
        <f t="shared" si="7"/>
        <v>0.55620000000000003</v>
      </c>
      <c r="Q16" s="38"/>
      <c r="R16" s="38"/>
      <c r="S16" s="38"/>
      <c r="T16" s="35">
        <f t="shared" ref="T15:T36" si="9">ROUND((J16+O16)/2,4)</f>
        <v>0.55620000000000003</v>
      </c>
    </row>
    <row r="17" spans="4:20" x14ac:dyDescent="0.25">
      <c r="D17" s="33" t="s">
        <v>21</v>
      </c>
      <c r="E17" s="41" t="s">
        <v>22</v>
      </c>
      <c r="F17" s="31"/>
      <c r="G17" s="35"/>
      <c r="H17" s="35"/>
      <c r="I17" s="35"/>
      <c r="J17" s="35"/>
      <c r="K17" s="31"/>
      <c r="L17" s="35"/>
      <c r="M17" s="35"/>
      <c r="N17" s="35"/>
      <c r="O17" s="35"/>
      <c r="P17" s="31"/>
      <c r="Q17" s="35"/>
      <c r="R17" s="35"/>
      <c r="S17" s="35"/>
      <c r="T17" s="35"/>
    </row>
    <row r="18" spans="4:20" x14ac:dyDescent="0.25">
      <c r="D18" s="33" t="s">
        <v>23</v>
      </c>
      <c r="E18" s="41" t="s">
        <v>24</v>
      </c>
      <c r="F18" s="31"/>
      <c r="G18" s="35"/>
      <c r="H18" s="35"/>
      <c r="I18" s="35"/>
      <c r="J18" s="35"/>
      <c r="K18" s="31"/>
      <c r="L18" s="35"/>
      <c r="M18" s="35"/>
      <c r="N18" s="35"/>
      <c r="O18" s="35"/>
      <c r="P18" s="31"/>
      <c r="Q18" s="35"/>
      <c r="R18" s="35"/>
      <c r="S18" s="35"/>
      <c r="T18" s="35"/>
    </row>
    <row r="19" spans="4:20" ht="23.25" thickBot="1" x14ac:dyDescent="0.3">
      <c r="D19" s="42" t="s">
        <v>25</v>
      </c>
      <c r="E19" s="43" t="s">
        <v>26</v>
      </c>
      <c r="F19" s="31"/>
      <c r="G19" s="45"/>
      <c r="H19" s="45"/>
      <c r="I19" s="45"/>
      <c r="J19" s="45"/>
      <c r="K19" s="31"/>
      <c r="L19" s="45"/>
      <c r="M19" s="45"/>
      <c r="N19" s="45"/>
      <c r="O19" s="45"/>
      <c r="P19" s="44"/>
      <c r="Q19" s="45"/>
      <c r="R19" s="45"/>
      <c r="S19" s="45"/>
      <c r="T19" s="35"/>
    </row>
    <row r="20" spans="4:20" x14ac:dyDescent="0.25">
      <c r="D20" s="29" t="s">
        <v>27</v>
      </c>
      <c r="E20" s="30" t="s">
        <v>28</v>
      </c>
      <c r="F20" s="46">
        <f t="shared" ref="F18:F36" si="10">SUM(J20+I20+H20+G20)</f>
        <v>0.1236</v>
      </c>
      <c r="G20" s="32"/>
      <c r="H20" s="32"/>
      <c r="I20" s="32">
        <f>I22+I23</f>
        <v>0.1095</v>
      </c>
      <c r="J20" s="47">
        <f>J22+J23</f>
        <v>1.41E-2</v>
      </c>
      <c r="K20" s="46">
        <f t="shared" ref="K18:K36" si="11">SUM(O20+N20+M20+L20)</f>
        <v>9.9000000000000005E-2</v>
      </c>
      <c r="L20" s="32"/>
      <c r="M20" s="32"/>
      <c r="N20" s="32">
        <f>N22+N23</f>
        <v>8.72E-2</v>
      </c>
      <c r="O20" s="47">
        <f>O22+O23</f>
        <v>1.18E-2</v>
      </c>
      <c r="P20" s="46">
        <f t="shared" si="7"/>
        <v>0.11135</v>
      </c>
      <c r="Q20" s="32"/>
      <c r="R20" s="32"/>
      <c r="S20" s="32">
        <f t="shared" ref="S20:S21" si="12">ROUND((I20+N20)/2,6)</f>
        <v>9.8350000000000007E-2</v>
      </c>
      <c r="T20" s="47">
        <f t="shared" si="9"/>
        <v>1.2999999999999999E-2</v>
      </c>
    </row>
    <row r="21" spans="4:20" x14ac:dyDescent="0.25">
      <c r="D21" s="33"/>
      <c r="E21" s="48" t="s">
        <v>29</v>
      </c>
      <c r="F21" s="31"/>
      <c r="G21" s="35"/>
      <c r="H21" s="35"/>
      <c r="I21" s="35">
        <f t="shared" ref="F21:P21" si="13">IF(I11=0,0,I20/I11*100)</f>
        <v>1.7491733358892032</v>
      </c>
      <c r="J21" s="36">
        <f t="shared" si="13"/>
        <v>2.1846916640842906</v>
      </c>
      <c r="K21" s="31"/>
      <c r="L21" s="35"/>
      <c r="M21" s="35"/>
      <c r="N21" s="35">
        <f t="shared" si="13"/>
        <v>1.7396855797621895</v>
      </c>
      <c r="O21" s="36">
        <f t="shared" si="13"/>
        <v>2.5273077746840871</v>
      </c>
      <c r="P21" s="31"/>
      <c r="Q21" s="35"/>
      <c r="R21" s="35"/>
      <c r="S21" s="35">
        <f t="shared" si="12"/>
        <v>1.744429</v>
      </c>
      <c r="T21" s="36">
        <f t="shared" si="9"/>
        <v>2.3559999999999999</v>
      </c>
    </row>
    <row r="22" spans="4:20" x14ac:dyDescent="0.25">
      <c r="D22" s="33" t="s">
        <v>30</v>
      </c>
      <c r="E22" s="48" t="s">
        <v>31</v>
      </c>
      <c r="F22" s="31">
        <f t="shared" si="10"/>
        <v>0.1236</v>
      </c>
      <c r="G22" s="35"/>
      <c r="H22" s="35"/>
      <c r="I22" s="35">
        <f>'[1]Приложение 1 '!E816</f>
        <v>0.1095</v>
      </c>
      <c r="J22" s="36">
        <f>'[1]Приложение 1 '!E1041</f>
        <v>1.41E-2</v>
      </c>
      <c r="K22" s="31">
        <f t="shared" si="11"/>
        <v>9.9000000000000005E-2</v>
      </c>
      <c r="L22" s="35"/>
      <c r="M22" s="35"/>
      <c r="N22" s="35">
        <f>'[1]Приложение 1 '!I816</f>
        <v>8.72E-2</v>
      </c>
      <c r="O22" s="36">
        <f>'[1]Приложение 1 '!I1041</f>
        <v>1.18E-2</v>
      </c>
      <c r="P22" s="31">
        <f t="shared" ref="P22:P36" si="14">Q22+R22+S22+T22</f>
        <v>0.1114</v>
      </c>
      <c r="Q22" s="35"/>
      <c r="R22" s="35"/>
      <c r="S22" s="35">
        <f>ROUND((I22+N22)/2,4)</f>
        <v>9.8400000000000001E-2</v>
      </c>
      <c r="T22" s="36">
        <f t="shared" si="9"/>
        <v>1.2999999999999999E-2</v>
      </c>
    </row>
    <row r="23" spans="4:20" ht="15.75" thickBot="1" x14ac:dyDescent="0.3">
      <c r="D23" s="42" t="s">
        <v>32</v>
      </c>
      <c r="E23" s="49" t="s">
        <v>33</v>
      </c>
      <c r="F23" s="44"/>
      <c r="G23" s="45"/>
      <c r="H23" s="45"/>
      <c r="I23" s="45"/>
      <c r="J23" s="50"/>
      <c r="K23" s="44"/>
      <c r="L23" s="45"/>
      <c r="M23" s="45"/>
      <c r="N23" s="45"/>
      <c r="O23" s="50"/>
      <c r="P23" s="44"/>
      <c r="Q23" s="45"/>
      <c r="R23" s="45"/>
      <c r="S23" s="45"/>
      <c r="T23" s="50"/>
    </row>
    <row r="24" spans="4:20" ht="23.25" thickBot="1" x14ac:dyDescent="0.3">
      <c r="D24" s="51" t="s">
        <v>34</v>
      </c>
      <c r="E24" s="52" t="s">
        <v>35</v>
      </c>
      <c r="F24" s="53">
        <f t="shared" si="10"/>
        <v>3.2328000000000001</v>
      </c>
      <c r="G24" s="54">
        <f>'[1]Приложение 1 '!E476</f>
        <v>3.1623000000000001</v>
      </c>
      <c r="H24" s="54">
        <f>'[1]Приложение 1 '!E703</f>
        <v>7.0499999999999993E-2</v>
      </c>
      <c r="I24" s="54"/>
      <c r="J24" s="54"/>
      <c r="K24" s="53">
        <f t="shared" si="11"/>
        <v>3.0139</v>
      </c>
      <c r="L24" s="54">
        <f>'[1]Приложение 1 '!I476</f>
        <v>2.9571000000000001</v>
      </c>
      <c r="M24" s="54">
        <f>'[1]Приложение 1 '!I703</f>
        <v>5.6800000000000003E-2</v>
      </c>
      <c r="N24" s="54"/>
      <c r="O24" s="54"/>
      <c r="P24" s="53">
        <f t="shared" si="14"/>
        <v>3.1233499999999998</v>
      </c>
      <c r="Q24" s="54">
        <f>ROUND((G24+L24)/2,4)</f>
        <v>3.0596999999999999</v>
      </c>
      <c r="R24" s="54">
        <f>ROUND((H24+M24)/2,6)</f>
        <v>6.3649999999999998E-2</v>
      </c>
      <c r="S24" s="54"/>
      <c r="T24" s="54"/>
    </row>
    <row r="25" spans="4:20" x14ac:dyDescent="0.25">
      <c r="D25" s="33"/>
      <c r="E25" s="39" t="s">
        <v>36</v>
      </c>
      <c r="F25" s="31"/>
      <c r="G25" s="56"/>
      <c r="H25" s="56"/>
      <c r="I25" s="56"/>
      <c r="J25" s="57"/>
      <c r="K25" s="31"/>
      <c r="L25" s="56"/>
      <c r="M25" s="56"/>
      <c r="N25" s="56"/>
      <c r="O25" s="57"/>
      <c r="P25" s="31"/>
      <c r="Q25" s="58"/>
      <c r="R25" s="58"/>
      <c r="S25" s="58"/>
      <c r="T25" s="58"/>
    </row>
    <row r="26" spans="4:20" ht="23.25" thickBot="1" x14ac:dyDescent="0.3">
      <c r="D26" s="103" t="s">
        <v>37</v>
      </c>
      <c r="E26" s="104" t="s">
        <v>38</v>
      </c>
      <c r="F26" s="31"/>
      <c r="G26" s="58"/>
      <c r="H26" s="58"/>
      <c r="I26" s="58"/>
      <c r="J26" s="60"/>
      <c r="K26" s="31"/>
      <c r="L26" s="58"/>
      <c r="M26" s="58"/>
      <c r="N26" s="58"/>
      <c r="O26" s="60"/>
      <c r="P26" s="31"/>
      <c r="Q26" s="58"/>
      <c r="R26" s="58"/>
      <c r="S26" s="58"/>
      <c r="T26" s="58"/>
    </row>
    <row r="27" spans="4:20" ht="15.75" thickBot="1" x14ac:dyDescent="0.3">
      <c r="D27" s="33"/>
      <c r="E27" s="39" t="s">
        <v>36</v>
      </c>
      <c r="F27" s="31"/>
      <c r="G27" s="56"/>
      <c r="H27" s="56"/>
      <c r="I27" s="56"/>
      <c r="J27" s="57"/>
      <c r="K27" s="31"/>
      <c r="L27" s="56"/>
      <c r="M27" s="56"/>
      <c r="N27" s="56"/>
      <c r="O27" s="57"/>
      <c r="P27" s="31"/>
      <c r="Q27" s="58"/>
      <c r="R27" s="58"/>
      <c r="S27" s="58"/>
      <c r="T27" s="58"/>
    </row>
    <row r="28" spans="4:20" x14ac:dyDescent="0.25">
      <c r="D28" s="29" t="s">
        <v>39</v>
      </c>
      <c r="E28" s="30" t="s">
        <v>40</v>
      </c>
      <c r="F28" s="46">
        <f t="shared" si="10"/>
        <v>6.1364999999999998</v>
      </c>
      <c r="G28" s="32"/>
      <c r="H28" s="32"/>
      <c r="I28" s="32">
        <f>I30+I36</f>
        <v>5.5052000000000003</v>
      </c>
      <c r="J28" s="32">
        <f>J30+J36</f>
        <v>0.63129999999999997</v>
      </c>
      <c r="K28" s="46">
        <f t="shared" si="11"/>
        <v>4.9134000000000002</v>
      </c>
      <c r="L28" s="32">
        <f>L30+L36</f>
        <v>0</v>
      </c>
      <c r="M28" s="32">
        <f>M30+M36</f>
        <v>0</v>
      </c>
      <c r="N28" s="32">
        <f>N30+N36</f>
        <v>4.4583000000000004</v>
      </c>
      <c r="O28" s="47">
        <f>O30+O36</f>
        <v>0.4551</v>
      </c>
      <c r="P28" s="46">
        <f t="shared" si="14"/>
        <v>5.5249499999999996</v>
      </c>
      <c r="Q28" s="32"/>
      <c r="R28" s="32"/>
      <c r="S28" s="32">
        <f>ROUND((I28+N28)/2,6)</f>
        <v>4.9817499999999999</v>
      </c>
      <c r="T28" s="47">
        <f t="shared" si="9"/>
        <v>0.54320000000000002</v>
      </c>
    </row>
    <row r="29" spans="4:20" ht="22.5" x14ac:dyDescent="0.25">
      <c r="D29" s="61"/>
      <c r="E29" s="62" t="s">
        <v>41</v>
      </c>
      <c r="F29" s="31"/>
      <c r="G29" s="56"/>
      <c r="H29" s="56"/>
      <c r="I29" s="56"/>
      <c r="J29" s="56"/>
      <c r="K29" s="31"/>
      <c r="L29" s="56"/>
      <c r="M29" s="56"/>
      <c r="N29" s="56"/>
      <c r="O29" s="57"/>
      <c r="P29" s="31"/>
      <c r="Q29" s="58"/>
      <c r="R29" s="58"/>
      <c r="S29" s="58"/>
      <c r="T29" s="60"/>
    </row>
    <row r="30" spans="4:20" x14ac:dyDescent="0.25">
      <c r="D30" s="33" t="s">
        <v>42</v>
      </c>
      <c r="E30" s="37" t="s">
        <v>43</v>
      </c>
      <c r="F30" s="31">
        <f t="shared" si="10"/>
        <v>6.1245000000000003</v>
      </c>
      <c r="G30" s="35"/>
      <c r="H30" s="35"/>
      <c r="I30" s="35">
        <f>I31+I32+I33+I34</f>
        <v>5.5052000000000003</v>
      </c>
      <c r="J30" s="35">
        <f>J31+J32+J33+J34</f>
        <v>0.61929999999999996</v>
      </c>
      <c r="K30" s="31">
        <f t="shared" si="11"/>
        <v>4.9074</v>
      </c>
      <c r="L30" s="35">
        <f>L31+L32+L33+L34</f>
        <v>0</v>
      </c>
      <c r="M30" s="35">
        <f>M31+M32+M33+M34</f>
        <v>0</v>
      </c>
      <c r="N30" s="35">
        <f>N31+N32+N33+N34</f>
        <v>4.4583000000000004</v>
      </c>
      <c r="O30" s="35">
        <f>O31+O32+O33+O34</f>
        <v>0.4491</v>
      </c>
      <c r="P30" s="31">
        <f t="shared" si="14"/>
        <v>5.5159500000000001</v>
      </c>
      <c r="Q30" s="35"/>
      <c r="R30" s="35"/>
      <c r="S30" s="35">
        <f t="shared" ref="S30:S31" si="15">ROUND((I30+N30)/2,6)</f>
        <v>4.9817499999999999</v>
      </c>
      <c r="T30" s="36">
        <f t="shared" si="9"/>
        <v>0.53420000000000001</v>
      </c>
    </row>
    <row r="31" spans="4:20" x14ac:dyDescent="0.25">
      <c r="D31" s="33" t="s">
        <v>44</v>
      </c>
      <c r="E31" s="39" t="s">
        <v>45</v>
      </c>
      <c r="F31" s="31">
        <f t="shared" si="10"/>
        <v>6.1245000000000003</v>
      </c>
      <c r="G31" s="56"/>
      <c r="H31" s="56"/>
      <c r="I31" s="56">
        <v>5.5052000000000003</v>
      </c>
      <c r="J31" s="57">
        <v>0.61929999999999996</v>
      </c>
      <c r="K31" s="31">
        <f t="shared" si="11"/>
        <v>4.9074</v>
      </c>
      <c r="L31" s="56"/>
      <c r="M31" s="56"/>
      <c r="N31" s="56">
        <v>4.4583000000000004</v>
      </c>
      <c r="O31" s="57">
        <v>0.4491</v>
      </c>
      <c r="P31" s="31">
        <f t="shared" si="14"/>
        <v>5.5159500000000001</v>
      </c>
      <c r="Q31" s="58"/>
      <c r="R31" s="58"/>
      <c r="S31" s="58">
        <f t="shared" si="15"/>
        <v>4.9817499999999999</v>
      </c>
      <c r="T31" s="60">
        <f t="shared" si="9"/>
        <v>0.53420000000000001</v>
      </c>
    </row>
    <row r="32" spans="4:20" x14ac:dyDescent="0.25">
      <c r="D32" s="33" t="s">
        <v>46</v>
      </c>
      <c r="E32" s="39" t="s">
        <v>47</v>
      </c>
      <c r="F32" s="31"/>
      <c r="G32" s="56"/>
      <c r="H32" s="56"/>
      <c r="I32" s="56"/>
      <c r="J32" s="57"/>
      <c r="K32" s="31"/>
      <c r="L32" s="56"/>
      <c r="M32" s="56"/>
      <c r="N32" s="56"/>
      <c r="O32" s="57"/>
      <c r="P32" s="31"/>
      <c r="Q32" s="58"/>
      <c r="R32" s="58"/>
      <c r="S32" s="58"/>
      <c r="T32" s="60"/>
    </row>
    <row r="33" spans="4:20" x14ac:dyDescent="0.25">
      <c r="D33" s="33" t="s">
        <v>48</v>
      </c>
      <c r="E33" s="39" t="s">
        <v>49</v>
      </c>
      <c r="F33" s="31"/>
      <c r="G33" s="56"/>
      <c r="H33" s="56"/>
      <c r="I33" s="56"/>
      <c r="J33" s="57"/>
      <c r="K33" s="31"/>
      <c r="L33" s="56"/>
      <c r="M33" s="56"/>
      <c r="N33" s="56"/>
      <c r="O33" s="57"/>
      <c r="P33" s="31"/>
      <c r="Q33" s="58"/>
      <c r="R33" s="58"/>
      <c r="S33" s="58"/>
      <c r="T33" s="60"/>
    </row>
    <row r="34" spans="4:20" ht="22.5" x14ac:dyDescent="0.25">
      <c r="D34" s="33" t="s">
        <v>50</v>
      </c>
      <c r="E34" s="39" t="s">
        <v>51</v>
      </c>
      <c r="F34" s="31"/>
      <c r="G34" s="56"/>
      <c r="H34" s="56"/>
      <c r="I34" s="56"/>
      <c r="J34" s="57"/>
      <c r="K34" s="31"/>
      <c r="L34" s="56"/>
      <c r="M34" s="56"/>
      <c r="N34" s="56"/>
      <c r="O34" s="57"/>
      <c r="P34" s="31"/>
      <c r="Q34" s="58"/>
      <c r="R34" s="58"/>
      <c r="S34" s="58"/>
      <c r="T34" s="60"/>
    </row>
    <row r="35" spans="4:20" ht="22.5" x14ac:dyDescent="0.25">
      <c r="D35" s="33"/>
      <c r="E35" s="39" t="s">
        <v>52</v>
      </c>
      <c r="F35" s="31"/>
      <c r="G35" s="56"/>
      <c r="H35" s="56"/>
      <c r="I35" s="56"/>
      <c r="J35" s="57"/>
      <c r="K35" s="31"/>
      <c r="L35" s="56"/>
      <c r="M35" s="56"/>
      <c r="N35" s="56"/>
      <c r="O35" s="57"/>
      <c r="P35" s="31"/>
      <c r="Q35" s="58"/>
      <c r="R35" s="58"/>
      <c r="S35" s="58"/>
      <c r="T35" s="60"/>
    </row>
    <row r="36" spans="4:20" ht="15.75" thickBot="1" x14ac:dyDescent="0.3">
      <c r="D36" s="42" t="s">
        <v>53</v>
      </c>
      <c r="E36" s="63" t="s">
        <v>68</v>
      </c>
      <c r="F36" s="44">
        <f t="shared" si="10"/>
        <v>1.2E-2</v>
      </c>
      <c r="G36" s="79"/>
      <c r="H36" s="45"/>
      <c r="I36" s="45"/>
      <c r="J36" s="50">
        <f>'[1]Приложение 1 '!E1071</f>
        <v>1.2E-2</v>
      </c>
      <c r="K36" s="44">
        <f t="shared" si="11"/>
        <v>6.0000000000000001E-3</v>
      </c>
      <c r="L36" s="45"/>
      <c r="M36" s="45"/>
      <c r="N36" s="45"/>
      <c r="O36" s="50">
        <f>'[1]Приложение 1 '!I1071</f>
        <v>6.0000000000000001E-3</v>
      </c>
      <c r="P36" s="44">
        <f t="shared" si="14"/>
        <v>8.9999999999999993E-3</v>
      </c>
      <c r="Q36" s="79"/>
      <c r="R36" s="79"/>
      <c r="S36" s="79"/>
      <c r="T36" s="80">
        <f t="shared" si="9"/>
        <v>8.9999999999999993E-3</v>
      </c>
    </row>
    <row r="38" spans="4:20" ht="19.5" x14ac:dyDescent="0.25">
      <c r="E38" s="105"/>
      <c r="F38" s="105"/>
      <c r="G38" s="105"/>
      <c r="H38" s="105"/>
      <c r="I38" s="105"/>
      <c r="J38" s="105"/>
      <c r="K38" s="105"/>
      <c r="L38" s="105"/>
      <c r="R38" s="106"/>
    </row>
  </sheetData>
  <mergeCells count="9">
    <mergeCell ref="E38:L38"/>
    <mergeCell ref="P3:T3"/>
    <mergeCell ref="D5:T5"/>
    <mergeCell ref="D6:T6"/>
    <mergeCell ref="D8:D9"/>
    <mergeCell ref="E8:E9"/>
    <mergeCell ref="F8:I8"/>
    <mergeCell ref="K8:N8"/>
    <mergeCell ref="P8:T8"/>
  </mergeCells>
  <dataValidations count="1">
    <dataValidation type="decimal" allowBlank="1" showInputMessage="1" showErrorMessage="1" errorTitle="Внимание" error="Допускается ввод только действительных чисел!" sqref="Q29:T29 G29:J29 L27:O27 L29:O29 Q25:T25 G25:J25 L25:O25 Q27:T27 G27:J27 Q31:T35 L31:O35 G31:J35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Электроэнергия</vt:lpstr>
      <vt:lpstr>Мощность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2023-03-16T10:57:04Z</dcterms:modified>
</cp:coreProperties>
</file>