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firstSheet="1" activeTab="3"/>
  </bookViews>
  <sheets>
    <sheet name="предварит" sheetId="1" state="hidden" r:id="rId1"/>
    <sheet name="Рврем" sheetId="2" r:id="rId2"/>
    <sheet name="Р2015,факт" sheetId="3" r:id="rId3"/>
    <sheet name="W2015" sheetId="4" r:id="rId4"/>
    <sheet name="W" sheetId="5" state="hidden" r:id="rId5"/>
    <sheet name="Wабон" sheetId="6" state="hidden" r:id="rId6"/>
    <sheet name="Wнаши" sheetId="7" state="hidden" r:id="rId7"/>
    <sheet name="P2 огр" sheetId="8" state="hidden" r:id="rId8"/>
    <sheet name="Р 2 врем" sheetId="9" state="hidden" r:id="rId9"/>
    <sheet name="Р45факт" sheetId="10" state="hidden" r:id="rId10"/>
    <sheet name="Р2015" sheetId="11" state="hidden" r:id="rId11"/>
  </sheets>
  <definedNames>
    <definedName name="_xlnm.Print_Area" localSheetId="4">'W'!$A$1:$P$71</definedName>
  </definedNames>
  <calcPr fullCalcOnLoad="1"/>
</workbook>
</file>

<file path=xl/sharedStrings.xml><?xml version="1.0" encoding="utf-8"?>
<sst xmlns="http://schemas.openxmlformats.org/spreadsheetml/2006/main" count="2240" uniqueCount="582">
  <si>
    <t>УТВЕРЖДАЮ</t>
  </si>
  <si>
    <t xml:space="preserve">                                                     ГРАФИК</t>
  </si>
  <si>
    <t>ограничения  электрической  мощности  по  Мурманскому  морскому  рыбному  порту</t>
  </si>
  <si>
    <t>на  период</t>
  </si>
  <si>
    <t>Наименование</t>
  </si>
  <si>
    <t xml:space="preserve">                Номер   очереди /   величина  ограничения  , кВт</t>
  </si>
  <si>
    <t>Ответственный</t>
  </si>
  <si>
    <t>Рабочий</t>
  </si>
  <si>
    <t>предприятия</t>
  </si>
  <si>
    <t>подразделения</t>
  </si>
  <si>
    <t>присоединения</t>
  </si>
  <si>
    <t>исполнитель</t>
  </si>
  <si>
    <t>телефон</t>
  </si>
  <si>
    <t>холодильник</t>
  </si>
  <si>
    <t>ФТП-1,ТП-4</t>
  </si>
  <si>
    <t>ООО "Электросудоремонт"</t>
  </si>
  <si>
    <t>ФТП-1</t>
  </si>
  <si>
    <t>ТП-3</t>
  </si>
  <si>
    <t>Рыбный  порт</t>
  </si>
  <si>
    <t>ТП-13А,13Б</t>
  </si>
  <si>
    <t>ТП-14,ТП-15</t>
  </si>
  <si>
    <t>ТП-19</t>
  </si>
  <si>
    <t>машиностр.завод</t>
  </si>
  <si>
    <t>завод МРТО</t>
  </si>
  <si>
    <t>ТП-12</t>
  </si>
  <si>
    <t>ТП-5</t>
  </si>
  <si>
    <t>ВСЕГО  ПО  ПОРТУ</t>
  </si>
  <si>
    <t>Г Р А Ф И К</t>
  </si>
  <si>
    <t xml:space="preserve">   Номер очереди / величина ограничения,кВтч</t>
  </si>
  <si>
    <t xml:space="preserve">Наименование </t>
  </si>
  <si>
    <t>Домашний</t>
  </si>
  <si>
    <t>ВСЕГО ПО ПОРТУ</t>
  </si>
  <si>
    <t>№ п/п</t>
  </si>
  <si>
    <t>Итого  сторонние</t>
  </si>
  <si>
    <t>Итого  рыбный  порт</t>
  </si>
  <si>
    <t>ВСЕГО  по  порту</t>
  </si>
  <si>
    <t>По  графику  Колэнерго</t>
  </si>
  <si>
    <t>ограничения  электропотребления  по  Мурманскому  морскому  рыбному  порту</t>
  </si>
  <si>
    <t>Разность</t>
  </si>
  <si>
    <t>Причальные  электроколонки</t>
  </si>
  <si>
    <t>отключение  судов</t>
  </si>
  <si>
    <t xml:space="preserve">Pmax </t>
  </si>
  <si>
    <t>Wсут.</t>
  </si>
  <si>
    <t>28-61-62</t>
  </si>
  <si>
    <t>ТП-15</t>
  </si>
  <si>
    <t>28-69-29</t>
  </si>
  <si>
    <t>28-62-64</t>
  </si>
  <si>
    <t>ЦРП,яч.4,яч.23</t>
  </si>
  <si>
    <t>ТП-2</t>
  </si>
  <si>
    <t>ИТОГО</t>
  </si>
  <si>
    <t>производственный  уч-к</t>
  </si>
  <si>
    <t>производственный уч-к</t>
  </si>
  <si>
    <t>ООО "МСК"</t>
  </si>
  <si>
    <t>ГРАФИК</t>
  </si>
  <si>
    <t>ООО " МСК "</t>
  </si>
  <si>
    <t>ООО "Полярис"</t>
  </si>
  <si>
    <t>Холодильный комплекс</t>
  </si>
  <si>
    <t>Итого сторонние</t>
  </si>
  <si>
    <t>ФТП-1,ТП-2</t>
  </si>
  <si>
    <t>суда</t>
  </si>
  <si>
    <t>ТП-2,ТП-5,ТП-6</t>
  </si>
  <si>
    <t>ТП-4</t>
  </si>
  <si>
    <t>28-63-43</t>
  </si>
  <si>
    <t>холодильник № 5</t>
  </si>
  <si>
    <t>ОАО " МФОЛ"</t>
  </si>
  <si>
    <t>ОАО МОМЗ " Универсал"</t>
  </si>
  <si>
    <t>ООО "Арарат"</t>
  </si>
  <si>
    <t>ТП-6</t>
  </si>
  <si>
    <t>28-75-31</t>
  </si>
  <si>
    <t>рыбоперераб.уч-к</t>
  </si>
  <si>
    <t>ТП-7</t>
  </si>
  <si>
    <t>ФТП-1, ТП-4</t>
  </si>
  <si>
    <t>28-70-02</t>
  </si>
  <si>
    <t>уч-к № 1, 2 ЖБФ</t>
  </si>
  <si>
    <t>28-77-50</t>
  </si>
  <si>
    <t>блок холодильников</t>
  </si>
  <si>
    <t>ОАО "Мурманский Рыбокомбинат"</t>
  </si>
  <si>
    <t>ОАО "Мурманский Тарный комбинат"</t>
  </si>
  <si>
    <t>ООО "Кольская рыбоперерабат.комп."</t>
  </si>
  <si>
    <t>ОАО "Мурманский  Тарный комбинат"</t>
  </si>
  <si>
    <t>ОАО "Мурманск.фабрика орудий лова"</t>
  </si>
  <si>
    <t>ОАО МОМЗ фирма "Универсал"</t>
  </si>
  <si>
    <t>57-42-55</t>
  </si>
  <si>
    <t>южный уч-к ПК</t>
  </si>
  <si>
    <t>северный уч-к ПК</t>
  </si>
  <si>
    <t>54-22-69</t>
  </si>
  <si>
    <t>55-51-64</t>
  </si>
  <si>
    <t>44-33-25</t>
  </si>
  <si>
    <t>ТП-12, ТП-5</t>
  </si>
  <si>
    <t>перегрузочный компл.</t>
  </si>
  <si>
    <t>ООО "Наяда"</t>
  </si>
  <si>
    <t>ООО з-д "Протеин"</t>
  </si>
  <si>
    <t>ООО "Кольский берег"</t>
  </si>
  <si>
    <t>ООО ПКФ "Севтехкомп"</t>
  </si>
  <si>
    <t>ООО "Кола-Ресурс"</t>
  </si>
  <si>
    <t>ООО СРП "Солинг"</t>
  </si>
  <si>
    <t>ООО "Модуль ЛТД"</t>
  </si>
  <si>
    <t>55-51-77</t>
  </si>
  <si>
    <t>ООО "ПКФ СевТехКомп"</t>
  </si>
  <si>
    <t>ТП копт.</t>
  </si>
  <si>
    <t>28-76-49</t>
  </si>
  <si>
    <t>ООО "Импульс-Электромонтаж"</t>
  </si>
  <si>
    <t>ОАО "Мурманская фабрика орудий лова"</t>
  </si>
  <si>
    <t>ООО ПКФ " СевТехКомп"</t>
  </si>
  <si>
    <t>ОАО "Мурманский  морской  рыбный  порт"</t>
  </si>
  <si>
    <t>ЛПУиЦПКТ</t>
  </si>
  <si>
    <t>ООО " Полярис "</t>
  </si>
  <si>
    <t>ООО  ТПК "Севрыбсервис"</t>
  </si>
  <si>
    <t>ООО "Завод Протеин"</t>
  </si>
  <si>
    <t>ООО "Севрыбснаб"</t>
  </si>
  <si>
    <t>ООО "ПСК"</t>
  </si>
  <si>
    <t>ОАО "МТФ"</t>
  </si>
  <si>
    <t>Наименование предприятия</t>
  </si>
  <si>
    <t>ООО "Дельта"</t>
  </si>
  <si>
    <t>ТПК "Севрыбсервис"</t>
  </si>
  <si>
    <t>ОАО "Мурманский рыбокомбинат"</t>
  </si>
  <si>
    <t>ООО "Кольская рыбоперераб.компания"</t>
  </si>
  <si>
    <t>Старков Николай Николаевич</t>
  </si>
  <si>
    <t>Борисенко Борис Васильевич</t>
  </si>
  <si>
    <t>Кузнецов Виктор Михайлович</t>
  </si>
  <si>
    <t>Карапетян Сэроб Ервандович</t>
  </si>
  <si>
    <t>Антипин Сергей Иванович</t>
  </si>
  <si>
    <t>Юрченко Валерий Миронович</t>
  </si>
  <si>
    <t>Широков Георгий Николаевич</t>
  </si>
  <si>
    <t>Богомолов Сергей Александрович</t>
  </si>
  <si>
    <t>28-77-54</t>
  </si>
  <si>
    <t>Бондаренко Владимир Семенович</t>
  </si>
  <si>
    <t>Макшеев Дмитрий Викторович</t>
  </si>
  <si>
    <t>28-64-04</t>
  </si>
  <si>
    <t>Навка Виктор Владимирович</t>
  </si>
  <si>
    <t>Вайсберг Михаил Борисович</t>
  </si>
  <si>
    <t>Судук Александр Васильевич</t>
  </si>
  <si>
    <t>Шабанов Леонид Петрович</t>
  </si>
  <si>
    <t>28-77-19</t>
  </si>
  <si>
    <t>ООО "Мурманские рыбопродукты"</t>
  </si>
  <si>
    <t>ООО СРК "Мурман"</t>
  </si>
  <si>
    <t>ООО "Первая стивидорная компания"</t>
  </si>
  <si>
    <t>ТП-9</t>
  </si>
  <si>
    <t>ФТП-2</t>
  </si>
  <si>
    <t>28-73-35</t>
  </si>
  <si>
    <t>Лейнвебер Дмитрий Иванович</t>
  </si>
  <si>
    <t>Номер   очереди /   величина  ограничения, кВтч</t>
  </si>
  <si>
    <t>28-78-25</t>
  </si>
  <si>
    <t>28-77-75</t>
  </si>
  <si>
    <t xml:space="preserve">             ПС-57  ПО СЭС  ф-ла ОАО "МРСК С-З "КОЛЭНЕРГО" (фидера 16, 9, 18)</t>
  </si>
  <si>
    <t xml:space="preserve">             ПС-5  ПО СЭС  ф-ла ОАО "МРСК С-З "КОЛЭНЕРГО"  (фидера  15, 22, 28)</t>
  </si>
  <si>
    <t>машиностроит.завод</t>
  </si>
  <si>
    <t>ЛПУ и ЦПКТ</t>
  </si>
  <si>
    <t>47-24-81</t>
  </si>
  <si>
    <t xml:space="preserve">Главный энергетик-начальник энергохозяйства                                                                                                                     </t>
  </si>
  <si>
    <t xml:space="preserve">                                             ПЕРЕЧЕНЬ</t>
  </si>
  <si>
    <t>ПОТРЕБИТЕЛЕЙ ЭЛЕКТРИЧЕСКОЙ ЭНЕРГИИ, В ОТНОШЕНИИ  ЭНЕРГОПРИНИМАЮЩИХ УСТРОЙСТВ КОТОРЫХ</t>
  </si>
  <si>
    <t xml:space="preserve">                                               ОСУЩЕСТВЛЯЕТСЯ АВАРИЙНОЕ ОГРАНИЧЕНИЕ НАГРУЗКИ ПОТРЕБЛЕНИЯ </t>
  </si>
  <si>
    <t>Наименование организации составившей перечень : ОАО "Мурманский морской рыбный порт"</t>
  </si>
  <si>
    <t>ОАО "Мурманский морской рыбный  порт"</t>
  </si>
  <si>
    <t>от   ПС-5  ПО СЭС  ф-ла ОАО "МРСК С-З "КОЛЭНЕРГО"  (фидера  15, 22, 28) (северный район порта)</t>
  </si>
  <si>
    <t>ТП-2, ТП-5, ТП-6</t>
  </si>
  <si>
    <t>от  ПС-57  ПО СЭС  ф-ла ОАО "МРСК С-З "КОЛЭНЕРГО" (фидера 16, 9, 18) ( южный район порта)</t>
  </si>
  <si>
    <t>холодильник ( ТП-13, КТП "МЦР")</t>
  </si>
  <si>
    <t>оперативный персонал ОАО ММРП</t>
  </si>
  <si>
    <t>Прочие  потребители</t>
  </si>
  <si>
    <t>от ТП рыбного порта</t>
  </si>
  <si>
    <t>Ответственный за энергохозяйство</t>
  </si>
  <si>
    <t>Номер телефона</t>
  </si>
  <si>
    <t>СПК р/к "Порт Владимир"</t>
  </si>
  <si>
    <t>45-10-88</t>
  </si>
  <si>
    <t>ООО "СЗРК Мурманск"</t>
  </si>
  <si>
    <t>1,2,3</t>
  </si>
  <si>
    <t>ТП-17</t>
  </si>
  <si>
    <t>административное здание</t>
  </si>
  <si>
    <t>ООО "Парус"</t>
  </si>
  <si>
    <t>наши предложения</t>
  </si>
  <si>
    <t>ООО "Виадук"</t>
  </si>
  <si>
    <t>ООО "Марин-Трейд"</t>
  </si>
  <si>
    <t>ЦСМ</t>
  </si>
  <si>
    <t>ООО "Альбатрос"</t>
  </si>
  <si>
    <t>_______________</t>
  </si>
  <si>
    <t xml:space="preserve">    Номер   очереди /   величина  ограничения  , кВт</t>
  </si>
  <si>
    <t xml:space="preserve">Домашний </t>
  </si>
  <si>
    <t>объекта</t>
  </si>
  <si>
    <t xml:space="preserve">ограничения  режима потребления электрической  мощности  </t>
  </si>
  <si>
    <t>Порозов Виктор Николаевич</t>
  </si>
  <si>
    <t>28-65-46</t>
  </si>
  <si>
    <t xml:space="preserve">временного отключения  потребления электрической  мощности  </t>
  </si>
  <si>
    <t>ТП-4, КТП-2</t>
  </si>
  <si>
    <t>28-63-52</t>
  </si>
  <si>
    <t xml:space="preserve">ограничения режима потребления электрической энергии  </t>
  </si>
  <si>
    <t>ОАО "Севрыбснаб"</t>
  </si>
  <si>
    <t>ТП-174</t>
  </si>
  <si>
    <t>Главный инженер</t>
  </si>
  <si>
    <t>С.В.Поляков</t>
  </si>
  <si>
    <t>28-70-77</t>
  </si>
  <si>
    <t>ФГУ Мурманский ЦСМ</t>
  </si>
  <si>
    <t>ТП-13Б</t>
  </si>
  <si>
    <t>47-46-64</t>
  </si>
  <si>
    <t>Попов Юрий Федорович</t>
  </si>
  <si>
    <t>28-74-87</t>
  </si>
  <si>
    <t>ПКЦ"Кильдин"</t>
  </si>
  <si>
    <t>Полищук Александр Степанович</t>
  </si>
  <si>
    <t>47-43-16</t>
  </si>
  <si>
    <t>А.И.Ворожбыт</t>
  </si>
  <si>
    <t xml:space="preserve">Главный энергетик-начальник энергохозяйства                                                                                                                       </t>
  </si>
  <si>
    <t>Климов Сергей Дмитриевич</t>
  </si>
  <si>
    <t>28-69-86</t>
  </si>
  <si>
    <t xml:space="preserve">      Фактические нагрузки присоединений,</t>
  </si>
  <si>
    <t>задействованных в Графике временного отключения потребления с разбивкой</t>
  </si>
  <si>
    <t xml:space="preserve"> по очередям.</t>
  </si>
  <si>
    <t>Время</t>
  </si>
  <si>
    <t>18 - 00</t>
  </si>
  <si>
    <t>10 - 00</t>
  </si>
  <si>
    <t xml:space="preserve"> 4 - 00</t>
  </si>
  <si>
    <t>к=0,898</t>
  </si>
  <si>
    <t xml:space="preserve">                                 величина ограничения,кВт</t>
  </si>
  <si>
    <t>Номер  очереди/</t>
  </si>
  <si>
    <t>к=0,545</t>
  </si>
  <si>
    <t>по факту</t>
  </si>
  <si>
    <t>к=0,519</t>
  </si>
  <si>
    <t>(70/135)</t>
  </si>
  <si>
    <t xml:space="preserve">             ПС-57  ПО СЭС  ф-ла ОАО "МРСК С-З "КОЛЭНЕРГО" (фидера 15, 9, 16)</t>
  </si>
  <si>
    <t>Время замеров(час)</t>
  </si>
  <si>
    <t xml:space="preserve">                                                      Фактические нагрузки потребителей,</t>
  </si>
  <si>
    <t xml:space="preserve">                               задействованных в Графике временного отключения  электроэнергии.</t>
  </si>
  <si>
    <t>ООО "Марин-Трейд</t>
  </si>
  <si>
    <t>Порт Владимир</t>
  </si>
  <si>
    <t>ООО "Мурманский рыбомук. завод"</t>
  </si>
  <si>
    <t>ООО "Мурманский рыбомук. Завод"</t>
  </si>
  <si>
    <t>ООО "СРК Мурман"</t>
  </si>
  <si>
    <t>Р по граф.</t>
  </si>
  <si>
    <t>КЭС</t>
  </si>
  <si>
    <t>на  период   c  01 октября 2010.</t>
  </si>
  <si>
    <t>до 30  сентября 2011 г.</t>
  </si>
  <si>
    <t>ОАО "Тарный комбинат" сев</t>
  </si>
  <si>
    <t>ОАО "Тарный комбинат" юг</t>
  </si>
  <si>
    <t>Альбатрос</t>
  </si>
  <si>
    <t>Задание ОАО "Колэнерго"</t>
  </si>
  <si>
    <t>ОАО "Тарный комбинат" сев.</t>
  </si>
  <si>
    <t>юг</t>
  </si>
  <si>
    <t>сев</t>
  </si>
  <si>
    <t>Север</t>
  </si>
  <si>
    <t>ИТОГО по ПС-5</t>
  </si>
  <si>
    <t>ИТОГО по ПС-57</t>
  </si>
  <si>
    <t>_______________С.В. Поляков</t>
  </si>
  <si>
    <t>ООО "Боско"</t>
  </si>
  <si>
    <t>ООО "Судоремонтный завод"</t>
  </si>
  <si>
    <t>Филатов Сергей Николаевич</t>
  </si>
  <si>
    <t>Рафиков Сергей Игоревич</t>
  </si>
  <si>
    <t>Каневский Виктор Федорович</t>
  </si>
  <si>
    <t>Лебедев Николай Павлович</t>
  </si>
  <si>
    <t>ООО "ТПК "Севрыба"</t>
  </si>
  <si>
    <t>ООО " Протеин"</t>
  </si>
  <si>
    <t>СПК р/к "Чапома"</t>
  </si>
  <si>
    <t>ООО  ТПК "Севрыба"</t>
  </si>
  <si>
    <t>ИТОГО  по ПС-57</t>
  </si>
  <si>
    <t>Сулейманов Илья Джилибаевич</t>
  </si>
  <si>
    <t>ЗАО " МСК "</t>
  </si>
  <si>
    <t>ЗАО "МСК "</t>
  </si>
  <si>
    <t>предложения предприятий</t>
  </si>
  <si>
    <t>ЗАО "МСК"</t>
  </si>
  <si>
    <t>нет</t>
  </si>
  <si>
    <t>Скрыльник Григорий Васильевич</t>
  </si>
  <si>
    <t>28-62-02</t>
  </si>
  <si>
    <t>Улитин Юоий Парменович</t>
  </si>
  <si>
    <t>28-69-25</t>
  </si>
  <si>
    <t>объекты рыбного порта, суда</t>
  </si>
  <si>
    <t>тел. 28-63-43</t>
  </si>
  <si>
    <t>ИТОГО от ПС-5</t>
  </si>
  <si>
    <t>объекты рыбного порта. суда</t>
  </si>
  <si>
    <t>ТП-12, ТП-5,ТП-19,ТП-4, КТП-2</t>
  </si>
  <si>
    <t>тел.28-63-52</t>
  </si>
  <si>
    <t>ИТОГО от ПС-57</t>
  </si>
  <si>
    <t>ВСЕГО  по  сетевой организации ОАО ММРП</t>
  </si>
  <si>
    <t>Каневский В.Ф.</t>
  </si>
  <si>
    <t>Лобок Валерий Алексеевич</t>
  </si>
  <si>
    <t>могут быть немедленно отключены с питающих центров энергоснабжающей организации (для графика временного отключения)</t>
  </si>
  <si>
    <t xml:space="preserve">могут быть отключены по истечении
времени  
</t>
  </si>
  <si>
    <t>Присоединение</t>
  </si>
  <si>
    <t>Мощность МВТ</t>
  </si>
  <si>
    <t>количество точек</t>
  </si>
  <si>
    <t>время ,мин</t>
  </si>
  <si>
    <t>Wсут 12.10 ( ПС-5+ПС-57)=</t>
  </si>
  <si>
    <t>(153000+115200)кВтчх0,25%=(38250+28800)=67050кВтч</t>
  </si>
  <si>
    <t>Здание Траловая,12а</t>
  </si>
  <si>
    <t>Прочие  Севрыбснаб</t>
  </si>
  <si>
    <t>Кола-Ресурс</t>
  </si>
  <si>
    <t>РП-14</t>
  </si>
  <si>
    <t>Велес</t>
  </si>
  <si>
    <t>СРХФ-2 ТП-14</t>
  </si>
  <si>
    <t>Прочие</t>
  </si>
  <si>
    <t>допустимое время перерыва, час</t>
  </si>
  <si>
    <t xml:space="preserve">Наименование организации - потребителя электрической энергии </t>
  </si>
  <si>
    <t>Наименование и место- нахождение объекта (энергопринимающих устройств) потребителя</t>
  </si>
  <si>
    <t xml:space="preserve">Наличие оперативного персонала на объекте потребителя, имеющего право на осуществление переключений </t>
  </si>
  <si>
    <t xml:space="preserve">Наличие возможности дистанционного ввода графиков аварийного ограничения </t>
  </si>
  <si>
    <t>Наличие договора оказания услуг по передаче электрической энергии, договора энергоснабжения, договора купли-продажи (поставщики) электрической энергии (с указанием номера, даты заключения, наименования организации - контрагента)</t>
  </si>
  <si>
    <t xml:space="preserve">Расчетный максимум  (РМ) потребления мощности /МВт/ </t>
  </si>
  <si>
    <t>Суммарная величина мощности нагрузки отключаемых энергопринимающих устройств потребителя /МВт/</t>
  </si>
  <si>
    <t xml:space="preserve">Дополнительные сведения аварийная броня-АБ, МВт </t>
  </si>
  <si>
    <t>Дополнительные сведения  технологическая броня- ТБ,МВт</t>
  </si>
  <si>
    <t>Дополнительные сведения категория надежности электроснабжения-КНЭ/</t>
  </si>
  <si>
    <t>ФТП-1, ТП-6</t>
  </si>
  <si>
    <t>время,ч-</t>
  </si>
  <si>
    <t>ЦРП</t>
  </si>
  <si>
    <t>ТП машзав.</t>
  </si>
  <si>
    <t>ФТП-1-2шт</t>
  </si>
  <si>
    <t>ТП-4-6шт</t>
  </si>
  <si>
    <t>ФТП-1, ТП-4-2</t>
  </si>
  <si>
    <t>ТП-9-1шт</t>
  </si>
  <si>
    <t>ТП-13б</t>
  </si>
  <si>
    <t>РП-6</t>
  </si>
  <si>
    <t>ТП МСК</t>
  </si>
  <si>
    <t>ТП-6, ТП-11, ТП-2-7шт.</t>
  </si>
  <si>
    <t>ТП-3-2шт.</t>
  </si>
  <si>
    <t>суда-5шт</t>
  </si>
  <si>
    <t>адрес- Мурманск, ул.Траловая, 12</t>
  </si>
  <si>
    <t>Главный энергетик-начальник энергохозяйства                                         А.И.Ворожбыт</t>
  </si>
  <si>
    <t>Заполярное УВМС</t>
  </si>
  <si>
    <t>ММП</t>
  </si>
  <si>
    <t>Здание Траловая,38 (правое крыло)</t>
  </si>
  <si>
    <t>север</t>
  </si>
  <si>
    <t>Черкасов</t>
  </si>
  <si>
    <t>Климатехника</t>
  </si>
  <si>
    <t>Рогр..</t>
  </si>
  <si>
    <t>МУЗ ОМСЧ Севрыба</t>
  </si>
  <si>
    <t>Воробьев</t>
  </si>
  <si>
    <t>Предприятие кабельные сети</t>
  </si>
  <si>
    <t>в/ч 2289</t>
  </si>
  <si>
    <t xml:space="preserve">наши предложения </t>
  </si>
  <si>
    <t>угольная база</t>
  </si>
  <si>
    <t>3 север</t>
  </si>
  <si>
    <t>10 юг</t>
  </si>
  <si>
    <t>10 юг абонент</t>
  </si>
  <si>
    <t>3 сев абон.</t>
  </si>
  <si>
    <t>Риэстр</t>
  </si>
  <si>
    <t>УПП-2</t>
  </si>
  <si>
    <t>6юг</t>
  </si>
  <si>
    <t>ПС-5</t>
  </si>
  <si>
    <t>ПС-57</t>
  </si>
  <si>
    <t>ПС-301</t>
  </si>
  <si>
    <t>Задание</t>
  </si>
  <si>
    <t>Колэнерго</t>
  </si>
  <si>
    <t>Траловая 12А</t>
  </si>
  <si>
    <t>административ. здание</t>
  </si>
  <si>
    <t xml:space="preserve">             ПС-301  ПО СЭС  ф-ла ОАО "МРСК С-З "КОЛЭНЕРГО" (фидера 7)</t>
  </si>
  <si>
    <t>автосервис</t>
  </si>
  <si>
    <t>ТП-8, РП-9</t>
  </si>
  <si>
    <t>ООО "Севрыбхолодфлот-2"</t>
  </si>
  <si>
    <t xml:space="preserve">Перегрузочный комплекс </t>
  </si>
  <si>
    <t>абоненты от РП-14</t>
  </si>
  <si>
    <t>ООО "Велес"</t>
  </si>
  <si>
    <t>ОАО "Мурманское морское пароходство"</t>
  </si>
  <si>
    <t>Накопительно-складская база масел</t>
  </si>
  <si>
    <t>УПП №2 филиал ФГУП "ВМСУ СФ"</t>
  </si>
  <si>
    <t>угольная  база ПК</t>
  </si>
  <si>
    <t>ТП-1</t>
  </si>
  <si>
    <t>ИТОГО  по ПС-301</t>
  </si>
  <si>
    <t>участок подсобн. произв-ва</t>
  </si>
  <si>
    <t>ТП-17, ТП-14</t>
  </si>
  <si>
    <t>ТП-2,ТП-6</t>
  </si>
  <si>
    <t>ИТОГО по  ПС-57</t>
  </si>
  <si>
    <t>ИТОГО по  ПС-5</t>
  </si>
  <si>
    <t>ООО "Риэстр"</t>
  </si>
  <si>
    <t>Занозин Павел Иванович</t>
  </si>
  <si>
    <t>48-14-49</t>
  </si>
  <si>
    <t>28-68-96</t>
  </si>
  <si>
    <t>28-89-59</t>
  </si>
  <si>
    <t>Воробьев В. М.</t>
  </si>
  <si>
    <t>Цыганкова Надежда Николаевна</t>
  </si>
  <si>
    <t>28-77-24</t>
  </si>
  <si>
    <t>Окулов Николай Евгеньевич</t>
  </si>
  <si>
    <t>43-49-31</t>
  </si>
  <si>
    <t>43-49-11</t>
  </si>
  <si>
    <t>Гойдин Игорь Васильевич</t>
  </si>
  <si>
    <t>%</t>
  </si>
  <si>
    <t>8абон</t>
  </si>
  <si>
    <t>9абон</t>
  </si>
  <si>
    <t>Воронько Василий Евгеньевич</t>
  </si>
  <si>
    <t>уг.база</t>
  </si>
  <si>
    <t>Бородастов Андрей Анатольевич</t>
  </si>
  <si>
    <t>28-77-48</t>
  </si>
  <si>
    <t>Пикин Дмитрий Геннадьевич</t>
  </si>
  <si>
    <t>Бурков Андрей Петрович</t>
  </si>
  <si>
    <t>55-52-82</t>
  </si>
  <si>
    <t>Долгашов Виктор Елизарович</t>
  </si>
  <si>
    <t>28-63-88</t>
  </si>
  <si>
    <t xml:space="preserve">временного отключения потребления  по  Мурманскому  морскому  рыбному  порту </t>
  </si>
  <si>
    <t>ТПК " Севрыба"</t>
  </si>
  <si>
    <t>ООО "Новик"</t>
  </si>
  <si>
    <t>ООО СЗРП</t>
  </si>
  <si>
    <r>
      <t xml:space="preserve">Наименование и местонахождение объектов электросетевого хозяйства, с которых производится </t>
    </r>
    <r>
      <rPr>
        <b/>
        <u val="single"/>
        <sz val="18"/>
        <color indexed="63"/>
        <rFont val="Times New Roman"/>
        <family val="1"/>
      </rPr>
      <t>ввод аварийных ограничений</t>
    </r>
    <r>
      <rPr>
        <b/>
        <sz val="18"/>
        <color indexed="63"/>
        <rFont val="Times New Roman"/>
        <family val="1"/>
      </rPr>
      <t xml:space="preserve"> в отношении присоединенных энергопринимающих устройств потребителя </t>
    </r>
  </si>
  <si>
    <r>
      <t xml:space="preserve">По требованию энергоснабжающей (сетевой) организации </t>
    </r>
    <r>
      <rPr>
        <b/>
        <u val="single"/>
        <sz val="18"/>
        <rFont val="Times New Roman"/>
        <family val="1"/>
      </rPr>
      <t>потребитель</t>
    </r>
    <r>
      <rPr>
        <b/>
        <sz val="18"/>
        <rFont val="Times New Roman"/>
        <family val="1"/>
      </rPr>
      <t xml:space="preserve"> немедленно  отключает    (графа 20-минимальное время для производства отключений)
</t>
    </r>
  </si>
  <si>
    <t>Дяткинский Андрей Анатольевич</t>
  </si>
  <si>
    <t>Быльчев Роман Александрович</t>
  </si>
  <si>
    <t>Федорович Александр Вячеславович</t>
  </si>
  <si>
    <t>ООО "Судоремонт"</t>
  </si>
  <si>
    <t>ООО "Рыбопромышленные предприятия Северо-Зап"</t>
  </si>
  <si>
    <t>55-52-82, 89212710559</t>
  </si>
  <si>
    <t>ТП-3-1шт</t>
  </si>
  <si>
    <t>ТП-9-2шт</t>
  </si>
  <si>
    <t>ТП-17, ФТП-2-2шт</t>
  </si>
  <si>
    <t>Борзый Евгений Александрович</t>
  </si>
  <si>
    <t>ТП-5, ТП-6,</t>
  </si>
  <si>
    <t>ТП-2, ТП-11</t>
  </si>
  <si>
    <t>Лебедев Владимир Викторович</t>
  </si>
  <si>
    <t>60-03-04</t>
  </si>
  <si>
    <t>Угрюмов Сергей Николаевич</t>
  </si>
  <si>
    <t>28-70-42</t>
  </si>
  <si>
    <t>ТП-2-5шт</t>
  </si>
  <si>
    <t>ЦРП,яч.27,яч.30</t>
  </si>
  <si>
    <t>ТП-10-2шт.</t>
  </si>
  <si>
    <t>от  ПС-301  ПО СЭС  ф-ла ОАО "МРСК С-З "КОЛЭНЕРГО" (фидер 7) ( угольная база порта)</t>
  </si>
  <si>
    <t>ТП-ММП-1шт</t>
  </si>
  <si>
    <t>ТП-1, РП-0,4кВ</t>
  </si>
  <si>
    <t>дог.10142 с ОАО "Колэнергосбыт"</t>
  </si>
  <si>
    <t>суда, краны-3шт</t>
  </si>
  <si>
    <t>Главный энергетик-начальник энергохозяйства                                                                 С.А.Шаповалов</t>
  </si>
  <si>
    <t>28-66-76</t>
  </si>
  <si>
    <t>Быльчек Роман Александрович</t>
  </si>
  <si>
    <t>28-76-93</t>
  </si>
  <si>
    <t>ООО Судоремонт"</t>
  </si>
  <si>
    <t>23-11-42</t>
  </si>
  <si>
    <t>ООО"СЗРП"</t>
  </si>
  <si>
    <t>Зубленко Андрей Андреевич</t>
  </si>
  <si>
    <t>офисное здание</t>
  </si>
  <si>
    <t>55-52-66</t>
  </si>
  <si>
    <t>28-78-36</t>
  </si>
  <si>
    <t>28-75-85</t>
  </si>
  <si>
    <t>МБУЗ "Городская поликлиника № 1"</t>
  </si>
  <si>
    <t>поликлиника № 1</t>
  </si>
  <si>
    <t>Буторина Людмила Александровна</t>
  </si>
  <si>
    <t>Моторин Андрей Геннадьевич</t>
  </si>
  <si>
    <t>28-60-04(д4)</t>
  </si>
  <si>
    <t>Шишенко Алексей Анатольевич</t>
  </si>
  <si>
    <t>40-08-89</t>
  </si>
  <si>
    <t>ИП Заика А.А.</t>
  </si>
  <si>
    <t>ОАО"Заполярное ВМСУ"</t>
  </si>
  <si>
    <t>"___"сентября 2013 г.</t>
  </si>
  <si>
    <t>ООО"Рыбопром.предп.Северо-Зап."</t>
  </si>
  <si>
    <t>Электрощит северного района</t>
  </si>
  <si>
    <t>Электрощит южного района</t>
  </si>
  <si>
    <t>на  период      c  01  октября  2013г.  до  30 сентября  2014 г.</t>
  </si>
  <si>
    <t>С.А.Шаповалов</t>
  </si>
  <si>
    <t>МБУЗ"Городская поликлиника №1"</t>
  </si>
  <si>
    <t>69-36-06 доб.301</t>
  </si>
  <si>
    <t>Ульянов Павел Андреевич</t>
  </si>
  <si>
    <t>Черкасов Роман Юрьевич</t>
  </si>
  <si>
    <t>28-64-80</t>
  </si>
  <si>
    <t>Траловая, 12а</t>
  </si>
  <si>
    <t>Николаева Людмила Викторовна</t>
  </si>
  <si>
    <t>29000 сев</t>
  </si>
  <si>
    <t>Ханкишиев Теймур Амирханович</t>
  </si>
  <si>
    <t>ТП-8</t>
  </si>
  <si>
    <t>ООО "Марин-Трейд"(Фишпродактс)</t>
  </si>
  <si>
    <t>Заика</t>
  </si>
  <si>
    <t>ООО АМК</t>
  </si>
  <si>
    <t>ООО "Максима"  (ПКФ "Севтехкомп")</t>
  </si>
  <si>
    <t>Здание ИТС</t>
  </si>
  <si>
    <t>ООО "Максима"</t>
  </si>
  <si>
    <t>ТПК "Севрыба"</t>
  </si>
  <si>
    <t>Новик</t>
  </si>
  <si>
    <t>ООО "Фишпродактс"</t>
  </si>
  <si>
    <t>ООО "СЗРП"</t>
  </si>
  <si>
    <t>ООО АМК (МОМЗ)</t>
  </si>
  <si>
    <t>уг.б</t>
  </si>
  <si>
    <t>Абрамян</t>
  </si>
  <si>
    <t>ООО "АМК"</t>
  </si>
  <si>
    <t>График</t>
  </si>
  <si>
    <t>ОО АМК</t>
  </si>
  <si>
    <t>Пимин</t>
  </si>
  <si>
    <t>на  период      c  01  октября  2014г.  до  30 сентября  2015 г.</t>
  </si>
  <si>
    <t>"___"сентября 2014 г.</t>
  </si>
  <si>
    <t>ООО  "АМК"</t>
  </si>
  <si>
    <t>Давыдов Вадим Юрьевич</t>
  </si>
  <si>
    <t>Ольков Вячеслав Леонидович</t>
  </si>
  <si>
    <t>,28-69-29</t>
  </si>
  <si>
    <t>Фунтиков Андрей Викторович</t>
  </si>
  <si>
    <t>Дата составления перечня   26 июня 2014</t>
  </si>
  <si>
    <t>ТП-17, ФТП-2</t>
  </si>
  <si>
    <t>ТП-5,ТП-12</t>
  </si>
  <si>
    <t>ООО "Скумур"</t>
  </si>
  <si>
    <t>ИП Тумарева М.В.</t>
  </si>
  <si>
    <t>№511101506 от 02.02.2015 с АО "АтомЭнергоСбыт"</t>
  </si>
  <si>
    <t>№511101542 от 02.02.2015 с АО "АтомЭнергоСбыт"</t>
  </si>
  <si>
    <t>№511101574 от 02.02.2015 с АО "АтомЭнергоСбыт"</t>
  </si>
  <si>
    <t>№511101576 от 02.02.2015 с АО "АтомЭнергоСбыт"</t>
  </si>
  <si>
    <t>№511101597 от 02.02.2015 с АО "АтомЭнергоСбыт"</t>
  </si>
  <si>
    <t>№511101590 от 02.02.2015 с АО "АтомЭнергоСбыт"</t>
  </si>
  <si>
    <t>№511101520 от 02.02.2015 с АО "АтомЭнергоСбыт"</t>
  </si>
  <si>
    <t>№511101525 от 02.02.2015 с АО "АтомЭнергоСбыт"</t>
  </si>
  <si>
    <t>№511101552 от 02.02.2015 с АО "АтомЭнергоСбыт"</t>
  </si>
  <si>
    <t>№511101560 от 02.02.2015 с АО "АтомЭнергоСбыт"</t>
  </si>
  <si>
    <t>№511101623 от 02.02.2015 с АО "АтомЭнергоСбыт"</t>
  </si>
  <si>
    <t>№511101510 от 02.02.2015 с АО "АтомЭнергоСбыт"</t>
  </si>
  <si>
    <t>№511101501от 02.02.2015 с АО "АтомЭнергоСбыт"</t>
  </si>
  <si>
    <t>№511101516 от 02.02.2015 с АО "АтомЭнергоСбыт"</t>
  </si>
  <si>
    <t>договоры от 02.02.2015 с АО "АтомЭнергоСбыт"</t>
  </si>
  <si>
    <t>№511100142 от 02.02.2015 с АО "АтомЭнергоСбыт"</t>
  </si>
  <si>
    <t>№511101613от 02.02.2015 с АО "АтомЭнергоСбыт"</t>
  </si>
  <si>
    <t>№511101503 от 02.02.2015 с АО "АтомЭнергоСбыт"</t>
  </si>
  <si>
    <t>№511101502 от 02.02.2015 с АО "АтомЭнергоСбыт"</t>
  </si>
  <si>
    <t>№511101537 от 02.02.2015 с АО "АтомЭнергоСбыт"</t>
  </si>
  <si>
    <t>№511101512 от 02.02.2015 с АО "АтомЭнергоСбыт"</t>
  </si>
  <si>
    <t>№511101610 от 02.02.2015 с АО "АтомЭнергоСбыт"</t>
  </si>
  <si>
    <t>№511101527 от 02.02.2015 с АО "АтомЭнергоСбыт"</t>
  </si>
  <si>
    <t>№511101612 от 02.02.2015 с АО "АтомЭнергоСбыт"</t>
  </si>
  <si>
    <t>ОАО "Главное управление обустройства войск"</t>
  </si>
  <si>
    <t>Здание Траловая,12а = итс</t>
  </si>
  <si>
    <t>с  01  октября 2015 г.</t>
  </si>
  <si>
    <t>до 01  октября 2016 г.</t>
  </si>
  <si>
    <t>на  период      c  01  октября  2015г.  до  30 сентября  2016 г.</t>
  </si>
  <si>
    <t>54-15-85</t>
  </si>
  <si>
    <t>69-36-06</t>
  </si>
  <si>
    <t>Карпов Валерий Сергеевич</t>
  </si>
  <si>
    <t>28-73-38</t>
  </si>
  <si>
    <t>55-40-26</t>
  </si>
  <si>
    <t>47-36-99</t>
  </si>
  <si>
    <t xml:space="preserve">И. о. главного энергетика-начальника энергохозяйства                                                                                                                     </t>
  </si>
  <si>
    <t>(1,8+2,635)=4,4</t>
  </si>
  <si>
    <t>(1,9+2,355)=4,225</t>
  </si>
  <si>
    <t xml:space="preserve">Примечание: в графе 9 - указана суммарная мощность по графику временного отключения -3,7 МВт и графику ограничения потребления мощности- 5,1МВт. </t>
  </si>
  <si>
    <t>сумма мощн врем+мощн огр</t>
  </si>
  <si>
    <t>с  01  октября 2016 г.</t>
  </si>
  <si>
    <t>до 01  октября 2017 г.</t>
  </si>
  <si>
    <t>за 16.12.15</t>
  </si>
  <si>
    <t>скумур</t>
  </si>
  <si>
    <t>порт</t>
  </si>
  <si>
    <t>ТП-11, ТП-15</t>
  </si>
  <si>
    <t>за 17.12.15</t>
  </si>
  <si>
    <t>Здание Траловая,38 (гермес-инвест)</t>
  </si>
  <si>
    <t>Прочие севрыба, полярис</t>
  </si>
  <si>
    <t>ООО "Импульс-электромонтаж"</t>
  </si>
  <si>
    <t xml:space="preserve"> </t>
  </si>
  <si>
    <t xml:space="preserve">временного отключения потребления электрической  мощности  </t>
  </si>
  <si>
    <t>Импульс</t>
  </si>
  <si>
    <t>на  период   c  01 октября 2016.</t>
  </si>
  <si>
    <t>до 30  сентября 2017 г.</t>
  </si>
  <si>
    <t>абоненты от РП-14, ТП-15</t>
  </si>
  <si>
    <t>ТП-15, РП-14</t>
  </si>
  <si>
    <t>прочие</t>
  </si>
  <si>
    <t xml:space="preserve">             ПС-5  ПО СЭС  ф-ла ПАО "МРСК С-З "КОЛЭНЕРГО"  (фидера  15, 22, 28)</t>
  </si>
  <si>
    <t xml:space="preserve">             ПС-57  ПО СЭС  ф-ла ПАО "МРСК С-З "КОЛЭНЕРГО" (фидера 16, 9, 18)</t>
  </si>
  <si>
    <t xml:space="preserve">             ПС-301  ПО СЭС  ф-ла ПАО "МРСК С-З "КОЛЭНЕРГО" (фидера 7)</t>
  </si>
  <si>
    <t>ЗАО " ПКФ Севтехкомп"</t>
  </si>
  <si>
    <t>ООО "СРП Электросудоремонт"</t>
  </si>
  <si>
    <t>ООО "СЗРК - Мурманск"</t>
  </si>
  <si>
    <t>ЗАО "ПКФ Севтехкомп"</t>
  </si>
  <si>
    <t>ЗАО ПКФ "Севтехкомп"</t>
  </si>
  <si>
    <t>ЗАО "ПКФ СевТехКомп"</t>
  </si>
  <si>
    <t>мурман</t>
  </si>
  <si>
    <t>АО "ММРП"</t>
  </si>
  <si>
    <t>Е.А. Кожевников</t>
  </si>
  <si>
    <t>Косинов С.Н.</t>
  </si>
  <si>
    <t>УВО ВНГ России по Мурманской области</t>
  </si>
  <si>
    <t>Мурманский ЦСМ</t>
  </si>
  <si>
    <t>Парус</t>
  </si>
  <si>
    <t>ООО "АББ"</t>
  </si>
  <si>
    <t>Абрамян А.Ф.</t>
  </si>
  <si>
    <t>Косинов Сергей Николаевич</t>
  </si>
  <si>
    <t>28-75-55</t>
  </si>
  <si>
    <t>Абрамян Аветис Фрунзеевич</t>
  </si>
  <si>
    <t>45-01-01</t>
  </si>
  <si>
    <t>Косинов</t>
  </si>
  <si>
    <t>ООО "Русска треска"</t>
  </si>
  <si>
    <t>нет людей</t>
  </si>
  <si>
    <t>Тенчурин Владислав Алиевич</t>
  </si>
  <si>
    <t>89813028309</t>
  </si>
  <si>
    <t>Смирнов Алексей Владимирович</t>
  </si>
  <si>
    <t>28-68-80</t>
  </si>
  <si>
    <t>28-77-85</t>
  </si>
  <si>
    <t>28-72-20</t>
  </si>
  <si>
    <t>ОАО "Монолит"</t>
  </si>
  <si>
    <t>Батурин Олег Георгиевич</t>
  </si>
  <si>
    <t>56-77-11</t>
  </si>
  <si>
    <t>на  период      c  01  октября  2022 г.  до  30 сентября  2023 г.</t>
  </si>
  <si>
    <t>Главный  инженер</t>
  </si>
  <si>
    <t>"          "сентября 2022 г.</t>
  </si>
  <si>
    <t>Начальник энергохозяйства</t>
  </si>
  <si>
    <t>на  период      c  01  октября  2022  г.  до  30 сентября  2023 г.</t>
  </si>
  <si>
    <t>на  период      c  01  октября  2022г.  до  30 сентября  2023 г.</t>
  </si>
  <si>
    <t xml:space="preserve">             ПС-57  ПО СЭС  ф-ла ПАО "МРСК С-З "КОЛЭНЕРГО" (фидера 16, 9, 10, 18, 15)</t>
  </si>
  <si>
    <t>С.Н.Лычагов</t>
  </si>
  <si>
    <t>"    15      "сентября 2022 г.</t>
  </si>
  <si>
    <t>"         "сентября 2022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</si>
</sst>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</numFmts>
  <fonts count="94">
    <font>
      <sz val="10"/>
      <name val="Arial Cyr"/>
      <family val="0"/>
    </font>
    <font>
      <b/>
      <i/>
      <sz val="12"/>
      <name val="Arial Cyr"/>
      <family val="0"/>
    </font>
    <font>
      <sz val="10"/>
      <color indexed="8"/>
      <name val="Arial Cyr"/>
      <family val="2"/>
    </font>
    <font>
      <b/>
      <sz val="10"/>
      <color indexed="12"/>
      <name val="Arial Cyr"/>
      <family val="2"/>
    </font>
    <font>
      <b/>
      <sz val="10"/>
      <name val="Arial Cyr"/>
      <family val="2"/>
    </font>
    <font>
      <b/>
      <sz val="10"/>
      <color indexed="11"/>
      <name val="Arial Cyr"/>
      <family val="2"/>
    </font>
    <font>
      <b/>
      <sz val="10"/>
      <color indexed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10"/>
      <color indexed="12"/>
      <name val="Arial Cyr"/>
      <family val="2"/>
    </font>
    <font>
      <sz val="11"/>
      <name val="Arial Cyr"/>
      <family val="0"/>
    </font>
    <font>
      <b/>
      <sz val="10"/>
      <color indexed="9"/>
      <name val="Arial Cyr"/>
      <family val="2"/>
    </font>
    <font>
      <sz val="10"/>
      <color indexed="9"/>
      <name val="Arial Cyr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14"/>
      <color indexed="8"/>
      <name val="Arial Cyr"/>
      <family val="0"/>
    </font>
    <font>
      <b/>
      <sz val="22"/>
      <name val="Arial Cyr"/>
      <family val="0"/>
    </font>
    <font>
      <b/>
      <i/>
      <sz val="22"/>
      <name val="Arial Cyr"/>
      <family val="0"/>
    </font>
    <font>
      <b/>
      <sz val="26"/>
      <name val="Arial Cyr"/>
      <family val="0"/>
    </font>
    <font>
      <b/>
      <sz val="12"/>
      <name val="Arial Cyr"/>
      <family val="0"/>
    </font>
    <font>
      <b/>
      <sz val="24"/>
      <name val="Arial Cyr"/>
      <family val="0"/>
    </font>
    <font>
      <sz val="14"/>
      <color indexed="9"/>
      <name val="Arial Cyr"/>
      <family val="0"/>
    </font>
    <font>
      <b/>
      <sz val="22"/>
      <color indexed="9"/>
      <name val="Arial Cyr"/>
      <family val="0"/>
    </font>
    <font>
      <b/>
      <sz val="16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b/>
      <sz val="11"/>
      <color indexed="9"/>
      <name val="Arial Cyr"/>
      <family val="0"/>
    </font>
    <font>
      <sz val="11"/>
      <color indexed="9"/>
      <name val="Arial Cyr"/>
      <family val="0"/>
    </font>
    <font>
      <b/>
      <sz val="9"/>
      <color indexed="8"/>
      <name val="Arial Cyr"/>
      <family val="0"/>
    </font>
    <font>
      <sz val="22"/>
      <name val="Times New Roman"/>
      <family val="1"/>
    </font>
    <font>
      <sz val="18"/>
      <name val="Arial Cyr"/>
      <family val="0"/>
    </font>
    <font>
      <u val="single"/>
      <sz val="18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0"/>
    </font>
    <font>
      <b/>
      <sz val="14"/>
      <name val="Times New Roman Cyr"/>
      <family val="0"/>
    </font>
    <font>
      <b/>
      <sz val="14"/>
      <name val="Arial"/>
      <family val="2"/>
    </font>
    <font>
      <sz val="16"/>
      <name val="Arial Cyr"/>
      <family val="0"/>
    </font>
    <font>
      <b/>
      <sz val="16"/>
      <color indexed="8"/>
      <name val="Arial Cyr"/>
      <family val="0"/>
    </font>
    <font>
      <b/>
      <sz val="18"/>
      <name val="Arial Cyr"/>
      <family val="0"/>
    </font>
    <font>
      <b/>
      <i/>
      <sz val="18"/>
      <name val="Arial Cyr"/>
      <family val="0"/>
    </font>
    <font>
      <b/>
      <sz val="18"/>
      <color indexed="63"/>
      <name val="Times New Roman"/>
      <family val="1"/>
    </font>
    <font>
      <b/>
      <u val="single"/>
      <sz val="18"/>
      <color indexed="63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b/>
      <sz val="18"/>
      <color indexed="9"/>
      <name val="Times New Roman"/>
      <family val="1"/>
    </font>
    <font>
      <u val="single"/>
      <sz val="18"/>
      <name val="Times New Roman"/>
      <family val="1"/>
    </font>
    <font>
      <b/>
      <sz val="18"/>
      <color indexed="8"/>
      <name val="Times New Roman"/>
      <family val="1"/>
    </font>
    <font>
      <b/>
      <sz val="18"/>
      <name val="Arial"/>
      <family val="2"/>
    </font>
    <font>
      <sz val="24"/>
      <name val="Arial Cyr"/>
      <family val="0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i/>
      <sz val="12"/>
      <color theme="1"/>
      <name val="Arial Cyr"/>
      <family val="0"/>
    </font>
    <font>
      <b/>
      <sz val="10"/>
      <color theme="1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38" fillId="0" borderId="0">
      <alignment/>
      <protection/>
    </xf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73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" fontId="3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0" fillId="34" borderId="10" xfId="0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3" xfId="0" applyNumberFormat="1" applyBorder="1" applyAlignment="1">
      <alignment/>
    </xf>
    <xf numFmtId="0" fontId="0" fillId="34" borderId="13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6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16" fontId="18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left"/>
    </xf>
    <xf numFmtId="0" fontId="14" fillId="0" borderId="32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33" xfId="0" applyFont="1" applyFill="1" applyBorder="1" applyAlignment="1">
      <alignment horizontal="left"/>
    </xf>
    <xf numFmtId="0" fontId="14" fillId="0" borderId="3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23" xfId="0" applyFont="1" applyFill="1" applyBorder="1" applyAlignment="1">
      <alignment/>
    </xf>
    <xf numFmtId="0" fontId="12" fillId="0" borderId="0" xfId="0" applyFont="1" applyBorder="1" applyAlignment="1">
      <alignment/>
    </xf>
    <xf numFmtId="0" fontId="25" fillId="0" borderId="24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35" xfId="0" applyFont="1" applyBorder="1" applyAlignment="1">
      <alignment horizontal="center"/>
    </xf>
    <xf numFmtId="0" fontId="14" fillId="0" borderId="19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0" fontId="14" fillId="0" borderId="4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1" fontId="14" fillId="0" borderId="42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1" fontId="14" fillId="0" borderId="16" xfId="0" applyNumberFormat="1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1" fontId="14" fillId="0" borderId="14" xfId="0" applyNumberFormat="1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43" xfId="0" applyFont="1" applyFill="1" applyBorder="1" applyAlignment="1">
      <alignment/>
    </xf>
    <xf numFmtId="0" fontId="14" fillId="0" borderId="44" xfId="0" applyFont="1" applyFill="1" applyBorder="1" applyAlignment="1">
      <alignment/>
    </xf>
    <xf numFmtId="0" fontId="14" fillId="0" borderId="45" xfId="0" applyFont="1" applyFill="1" applyBorder="1" applyAlignment="1">
      <alignment/>
    </xf>
    <xf numFmtId="1" fontId="14" fillId="0" borderId="45" xfId="0" applyNumberFormat="1" applyFont="1" applyFill="1" applyBorder="1" applyAlignment="1">
      <alignment/>
    </xf>
    <xf numFmtId="0" fontId="14" fillId="0" borderId="46" xfId="0" applyFont="1" applyFill="1" applyBorder="1" applyAlignment="1">
      <alignment/>
    </xf>
    <xf numFmtId="0" fontId="14" fillId="0" borderId="47" xfId="0" applyFont="1" applyFill="1" applyBorder="1" applyAlignment="1">
      <alignment/>
    </xf>
    <xf numFmtId="1" fontId="14" fillId="0" borderId="19" xfId="0" applyNumberFormat="1" applyFont="1" applyFill="1" applyBorder="1" applyAlignment="1">
      <alignment/>
    </xf>
    <xf numFmtId="1" fontId="14" fillId="0" borderId="36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0" fontId="14" fillId="0" borderId="48" xfId="0" applyFont="1" applyFill="1" applyBorder="1" applyAlignment="1">
      <alignment/>
    </xf>
    <xf numFmtId="0" fontId="14" fillId="0" borderId="49" xfId="0" applyFont="1" applyFill="1" applyBorder="1" applyAlignment="1">
      <alignment/>
    </xf>
    <xf numFmtId="1" fontId="14" fillId="0" borderId="49" xfId="0" applyNumberFormat="1" applyFont="1" applyFill="1" applyBorder="1" applyAlignment="1">
      <alignment/>
    </xf>
    <xf numFmtId="0" fontId="14" fillId="0" borderId="50" xfId="0" applyFont="1" applyFill="1" applyBorder="1" applyAlignment="1">
      <alignment/>
    </xf>
    <xf numFmtId="0" fontId="14" fillId="0" borderId="4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1" fontId="14" fillId="33" borderId="42" xfId="0" applyNumberFormat="1" applyFont="1" applyFill="1" applyBorder="1" applyAlignment="1">
      <alignment/>
    </xf>
    <xf numFmtId="1" fontId="14" fillId="33" borderId="10" xfId="0" applyNumberFormat="1" applyFont="1" applyFill="1" applyBorder="1" applyAlignment="1">
      <alignment/>
    </xf>
    <xf numFmtId="1" fontId="14" fillId="33" borderId="16" xfId="0" applyNumberFormat="1" applyFont="1" applyFill="1" applyBorder="1" applyAlignment="1">
      <alignment/>
    </xf>
    <xf numFmtId="0" fontId="14" fillId="33" borderId="42" xfId="0" applyFont="1" applyFill="1" applyBorder="1" applyAlignment="1">
      <alignment/>
    </xf>
    <xf numFmtId="0" fontId="14" fillId="33" borderId="36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1" fontId="14" fillId="34" borderId="42" xfId="0" applyNumberFormat="1" applyFont="1" applyFill="1" applyBorder="1" applyAlignment="1">
      <alignment/>
    </xf>
    <xf numFmtId="1" fontId="14" fillId="34" borderId="13" xfId="0" applyNumberFormat="1" applyFont="1" applyFill="1" applyBorder="1" applyAlignment="1">
      <alignment/>
    </xf>
    <xf numFmtId="1" fontId="14" fillId="34" borderId="14" xfId="0" applyNumberFormat="1" applyFont="1" applyFill="1" applyBorder="1" applyAlignment="1">
      <alignment/>
    </xf>
    <xf numFmtId="1" fontId="14" fillId="33" borderId="13" xfId="0" applyNumberFormat="1" applyFont="1" applyFill="1" applyBorder="1" applyAlignment="1">
      <alignment/>
    </xf>
    <xf numFmtId="1" fontId="14" fillId="33" borderId="14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42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4" fillId="0" borderId="43" xfId="0" applyFont="1" applyBorder="1" applyAlignment="1">
      <alignment/>
    </xf>
    <xf numFmtId="0" fontId="14" fillId="33" borderId="45" xfId="0" applyFont="1" applyFill="1" applyBorder="1" applyAlignment="1">
      <alignment/>
    </xf>
    <xf numFmtId="0" fontId="14" fillId="33" borderId="46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Alignment="1">
      <alignment/>
    </xf>
    <xf numFmtId="0" fontId="10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41" xfId="0" applyFont="1" applyFill="1" applyBorder="1" applyAlignment="1">
      <alignment/>
    </xf>
    <xf numFmtId="0" fontId="27" fillId="0" borderId="42" xfId="0" applyFont="1" applyFill="1" applyBorder="1" applyAlignment="1">
      <alignment/>
    </xf>
    <xf numFmtId="1" fontId="27" fillId="0" borderId="42" xfId="0" applyNumberFormat="1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48" xfId="0" applyFont="1" applyFill="1" applyBorder="1" applyAlignment="1">
      <alignment/>
    </xf>
    <xf numFmtId="0" fontId="27" fillId="0" borderId="49" xfId="0" applyFont="1" applyFill="1" applyBorder="1" applyAlignment="1">
      <alignment/>
    </xf>
    <xf numFmtId="0" fontId="27" fillId="0" borderId="5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1" fontId="27" fillId="0" borderId="14" xfId="0" applyNumberFormat="1" applyFont="1" applyFill="1" applyBorder="1" applyAlignment="1">
      <alignment/>
    </xf>
    <xf numFmtId="0" fontId="27" fillId="0" borderId="43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27" fillId="0" borderId="17" xfId="0" applyFont="1" applyFill="1" applyBorder="1" applyAlignment="1">
      <alignment/>
    </xf>
    <xf numFmtId="0" fontId="26" fillId="0" borderId="42" xfId="0" applyFont="1" applyFill="1" applyBorder="1" applyAlignment="1">
      <alignment/>
    </xf>
    <xf numFmtId="1" fontId="26" fillId="0" borderId="42" xfId="0" applyNumberFormat="1" applyFont="1" applyFill="1" applyBorder="1" applyAlignment="1">
      <alignment/>
    </xf>
    <xf numFmtId="0" fontId="26" fillId="0" borderId="27" xfId="0" applyFont="1" applyFill="1" applyBorder="1" applyAlignment="1">
      <alignment/>
    </xf>
    <xf numFmtId="1" fontId="27" fillId="0" borderId="49" xfId="0" applyNumberFormat="1" applyFont="1" applyFill="1" applyBorder="1" applyAlignment="1">
      <alignment/>
    </xf>
    <xf numFmtId="1" fontId="26" fillId="0" borderId="36" xfId="0" applyNumberFormat="1" applyFont="1" applyFill="1" applyBorder="1" applyAlignment="1">
      <alignment/>
    </xf>
    <xf numFmtId="0" fontId="26" fillId="0" borderId="36" xfId="0" applyFont="1" applyFill="1" applyBorder="1" applyAlignment="1">
      <alignment/>
    </xf>
    <xf numFmtId="0" fontId="26" fillId="0" borderId="53" xfId="0" applyFont="1" applyFill="1" applyBorder="1" applyAlignment="1">
      <alignment/>
    </xf>
    <xf numFmtId="0" fontId="26" fillId="0" borderId="52" xfId="0" applyFont="1" applyFill="1" applyBorder="1" applyAlignment="1">
      <alignment/>
    </xf>
    <xf numFmtId="0" fontId="26" fillId="0" borderId="54" xfId="0" applyFont="1" applyFill="1" applyBorder="1" applyAlignment="1">
      <alignment/>
    </xf>
    <xf numFmtId="1" fontId="26" fillId="0" borderId="41" xfId="0" applyNumberFormat="1" applyFont="1" applyFill="1" applyBorder="1" applyAlignment="1">
      <alignment/>
    </xf>
    <xf numFmtId="1" fontId="26" fillId="0" borderId="27" xfId="0" applyNumberFormat="1" applyFont="1" applyFill="1" applyBorder="1" applyAlignment="1">
      <alignment/>
    </xf>
    <xf numFmtId="1" fontId="26" fillId="0" borderId="17" xfId="0" applyNumberFormat="1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43" xfId="0" applyFont="1" applyFill="1" applyBorder="1" applyAlignment="1">
      <alignment/>
    </xf>
    <xf numFmtId="0" fontId="26" fillId="0" borderId="55" xfId="0" applyFont="1" applyFill="1" applyBorder="1" applyAlignment="1">
      <alignment/>
    </xf>
    <xf numFmtId="0" fontId="26" fillId="0" borderId="56" xfId="0" applyFont="1" applyFill="1" applyBorder="1" applyAlignment="1">
      <alignment/>
    </xf>
    <xf numFmtId="1" fontId="26" fillId="0" borderId="57" xfId="0" applyNumberFormat="1" applyFont="1" applyFill="1" applyBorder="1" applyAlignment="1">
      <alignment/>
    </xf>
    <xf numFmtId="0" fontId="31" fillId="0" borderId="53" xfId="0" applyFont="1" applyFill="1" applyBorder="1" applyAlignment="1">
      <alignment/>
    </xf>
    <xf numFmtId="0" fontId="6" fillId="0" borderId="10" xfId="0" applyFont="1" applyBorder="1" applyAlignment="1">
      <alignment/>
    </xf>
    <xf numFmtId="17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21" fillId="0" borderId="0" xfId="0" applyFont="1" applyAlignment="1">
      <alignment/>
    </xf>
    <xf numFmtId="0" fontId="0" fillId="0" borderId="53" xfId="0" applyBorder="1" applyAlignment="1">
      <alignment/>
    </xf>
    <xf numFmtId="0" fontId="14" fillId="0" borderId="58" xfId="0" applyFont="1" applyFill="1" applyBorder="1" applyAlignment="1">
      <alignment/>
    </xf>
    <xf numFmtId="0" fontId="14" fillId="0" borderId="59" xfId="0" applyFont="1" applyFill="1" applyBorder="1" applyAlignment="1">
      <alignment/>
    </xf>
    <xf numFmtId="1" fontId="14" fillId="0" borderId="28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6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9" fillId="0" borderId="10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2" xfId="0" applyNumberForma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0" fillId="33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" fontId="3" fillId="0" borderId="49" xfId="0" applyNumberFormat="1" applyFont="1" applyBorder="1" applyAlignment="1">
      <alignment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0" fontId="3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49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60" xfId="0" applyFont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4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2" xfId="0" applyBorder="1" applyAlignment="1">
      <alignment/>
    </xf>
    <xf numFmtId="0" fontId="0" fillId="0" borderId="31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34" xfId="0" applyBorder="1" applyAlignment="1">
      <alignment/>
    </xf>
    <xf numFmtId="0" fontId="0" fillId="0" borderId="17" xfId="0" applyFill="1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3" fillId="0" borderId="53" xfId="0" applyFont="1" applyBorder="1" applyAlignment="1">
      <alignment/>
    </xf>
    <xf numFmtId="0" fontId="34" fillId="0" borderId="37" xfId="0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42" xfId="0" applyFont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36" xfId="0" applyFont="1" applyBorder="1" applyAlignment="1">
      <alignment/>
    </xf>
    <xf numFmtId="0" fontId="33" fillId="0" borderId="61" xfId="0" applyFont="1" applyBorder="1" applyAlignment="1">
      <alignment/>
    </xf>
    <xf numFmtId="0" fontId="33" fillId="0" borderId="62" xfId="0" applyFont="1" applyBorder="1" applyAlignment="1">
      <alignment/>
    </xf>
    <xf numFmtId="0" fontId="33" fillId="0" borderId="63" xfId="0" applyFont="1" applyBorder="1" applyAlignment="1">
      <alignment/>
    </xf>
    <xf numFmtId="0" fontId="33" fillId="0" borderId="52" xfId="0" applyFont="1" applyBorder="1" applyAlignment="1">
      <alignment/>
    </xf>
    <xf numFmtId="0" fontId="33" fillId="0" borderId="0" xfId="0" applyFont="1" applyAlignment="1">
      <alignment/>
    </xf>
    <xf numFmtId="1" fontId="36" fillId="0" borderId="11" xfId="0" applyNumberFormat="1" applyFont="1" applyFill="1" applyBorder="1" applyAlignment="1">
      <alignment/>
    </xf>
    <xf numFmtId="1" fontId="36" fillId="0" borderId="49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33" borderId="11" xfId="0" applyFill="1" applyBorder="1" applyAlignment="1">
      <alignment/>
    </xf>
    <xf numFmtId="1" fontId="3" fillId="33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58" xfId="0" applyBorder="1" applyAlignment="1">
      <alignment/>
    </xf>
    <xf numFmtId="0" fontId="0" fillId="35" borderId="46" xfId="0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64" xfId="0" applyBorder="1" applyAlignment="1">
      <alignment/>
    </xf>
    <xf numFmtId="1" fontId="0" fillId="0" borderId="28" xfId="0" applyNumberFormat="1" applyBorder="1" applyAlignment="1">
      <alignment/>
    </xf>
    <xf numFmtId="0" fontId="3" fillId="0" borderId="48" xfId="0" applyFont="1" applyBorder="1" applyAlignment="1">
      <alignment horizontal="center"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5" fillId="0" borderId="48" xfId="0" applyFont="1" applyBorder="1" applyAlignment="1">
      <alignment/>
    </xf>
    <xf numFmtId="0" fontId="6" fillId="0" borderId="50" xfId="0" applyFont="1" applyBorder="1" applyAlignment="1">
      <alignment/>
    </xf>
    <xf numFmtId="0" fontId="14" fillId="0" borderId="65" xfId="0" applyFont="1" applyFill="1" applyBorder="1" applyAlignment="1">
      <alignment/>
    </xf>
    <xf numFmtId="0" fontId="14" fillId="0" borderId="54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66" xfId="0" applyFont="1" applyFill="1" applyBorder="1" applyAlignment="1">
      <alignment/>
    </xf>
    <xf numFmtId="0" fontId="14" fillId="0" borderId="10" xfId="0" applyNumberFormat="1" applyFont="1" applyFill="1" applyBorder="1" applyAlignment="1">
      <alignment horizontal="left"/>
    </xf>
    <xf numFmtId="0" fontId="14" fillId="0" borderId="32" xfId="0" applyNumberFormat="1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14" fillId="0" borderId="59" xfId="0" applyFont="1" applyFill="1" applyBorder="1" applyAlignment="1">
      <alignment horizontal="left"/>
    </xf>
    <xf numFmtId="0" fontId="39" fillId="0" borderId="13" xfId="52" applyFont="1" applyFill="1" applyBorder="1" applyAlignment="1">
      <alignment horizontal="left" vertical="center" wrapText="1"/>
      <protection/>
    </xf>
    <xf numFmtId="0" fontId="14" fillId="0" borderId="67" xfId="0" applyFont="1" applyBorder="1" applyAlignment="1">
      <alignment/>
    </xf>
    <xf numFmtId="0" fontId="14" fillId="0" borderId="48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50" xfId="0" applyFont="1" applyBorder="1" applyAlignment="1">
      <alignment/>
    </xf>
    <xf numFmtId="0" fontId="14" fillId="0" borderId="49" xfId="0" applyFont="1" applyBorder="1" applyAlignment="1">
      <alignment/>
    </xf>
    <xf numFmtId="1" fontId="14" fillId="0" borderId="49" xfId="0" applyNumberFormat="1" applyFont="1" applyBorder="1" applyAlignment="1">
      <alignment/>
    </xf>
    <xf numFmtId="0" fontId="14" fillId="0" borderId="68" xfId="0" applyFont="1" applyFill="1" applyBorder="1" applyAlignment="1">
      <alignment/>
    </xf>
    <xf numFmtId="0" fontId="40" fillId="0" borderId="10" xfId="52" applyFont="1" applyFill="1" applyBorder="1" applyAlignment="1">
      <alignment horizontal="left" vertical="center" wrapText="1"/>
      <protection/>
    </xf>
    <xf numFmtId="0" fontId="40" fillId="0" borderId="25" xfId="0" applyFont="1" applyFill="1" applyBorder="1" applyAlignment="1">
      <alignment/>
    </xf>
    <xf numFmtId="0" fontId="14" fillId="0" borderId="27" xfId="0" applyFont="1" applyFill="1" applyBorder="1" applyAlignment="1">
      <alignment horizontal="left"/>
    </xf>
    <xf numFmtId="0" fontId="14" fillId="0" borderId="47" xfId="0" applyFont="1" applyFill="1" applyBorder="1" applyAlignment="1">
      <alignment horizontal="left"/>
    </xf>
    <xf numFmtId="0" fontId="41" fillId="0" borderId="0" xfId="0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1" fontId="25" fillId="0" borderId="28" xfId="0" applyNumberFormat="1" applyFont="1" applyFill="1" applyBorder="1" applyAlignment="1">
      <alignment/>
    </xf>
    <xf numFmtId="0" fontId="25" fillId="0" borderId="49" xfId="0" applyFont="1" applyFill="1" applyBorder="1" applyAlignment="1">
      <alignment/>
    </xf>
    <xf numFmtId="1" fontId="25" fillId="0" borderId="49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0" fillId="0" borderId="28" xfId="0" applyFont="1" applyFill="1" applyBorder="1" applyAlignment="1">
      <alignment/>
    </xf>
    <xf numFmtId="0" fontId="40" fillId="0" borderId="45" xfId="0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0" fontId="0" fillId="0" borderId="69" xfId="0" applyBorder="1" applyAlignment="1">
      <alignment/>
    </xf>
    <xf numFmtId="0" fontId="0" fillId="0" borderId="19" xfId="0" applyFill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6" fillId="35" borderId="49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" fontId="6" fillId="35" borderId="12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4" xfId="0" applyFont="1" applyFill="1" applyBorder="1" applyAlignment="1">
      <alignment/>
    </xf>
    <xf numFmtId="1" fontId="6" fillId="33" borderId="14" xfId="0" applyNumberFormat="1" applyFont="1" applyFill="1" applyBorder="1" applyAlignment="1">
      <alignment/>
    </xf>
    <xf numFmtId="1" fontId="6" fillId="35" borderId="49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35" borderId="0" xfId="0" applyFont="1" applyFill="1" applyAlignment="1">
      <alignment/>
    </xf>
    <xf numFmtId="0" fontId="6" fillId="35" borderId="28" xfId="0" applyFont="1" applyFill="1" applyBorder="1" applyAlignment="1">
      <alignment/>
    </xf>
    <xf numFmtId="0" fontId="6" fillId="35" borderId="42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4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6" xfId="0" applyFont="1" applyBorder="1" applyAlignment="1">
      <alignment/>
    </xf>
    <xf numFmtId="1" fontId="6" fillId="35" borderId="14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0" fontId="6" fillId="36" borderId="10" xfId="0" applyFont="1" applyFill="1" applyBorder="1" applyAlignment="1">
      <alignment/>
    </xf>
    <xf numFmtId="1" fontId="6" fillId="36" borderId="10" xfId="0" applyNumberFormat="1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6" fillId="36" borderId="0" xfId="0" applyFont="1" applyFill="1" applyAlignment="1">
      <alignment/>
    </xf>
    <xf numFmtId="0" fontId="6" fillId="36" borderId="16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36" borderId="18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64" xfId="0" applyFill="1" applyBorder="1" applyAlignment="1">
      <alignment/>
    </xf>
    <xf numFmtId="0" fontId="0" fillId="0" borderId="68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54" xfId="0" applyFont="1" applyBorder="1" applyAlignment="1">
      <alignment/>
    </xf>
    <xf numFmtId="0" fontId="35" fillId="0" borderId="54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3" fillId="0" borderId="48" xfId="0" applyFont="1" applyBorder="1" applyAlignment="1">
      <alignment horizontal="left" vertical="center" wrapText="1"/>
    </xf>
    <xf numFmtId="0" fontId="33" fillId="0" borderId="60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left" vertical="center" wrapText="1"/>
    </xf>
    <xf numFmtId="0" fontId="37" fillId="0" borderId="62" xfId="0" applyFont="1" applyBorder="1" applyAlignment="1">
      <alignment horizontal="left" vertical="center" wrapText="1"/>
    </xf>
    <xf numFmtId="0" fontId="35" fillId="0" borderId="63" xfId="0" applyFont="1" applyBorder="1" applyAlignment="1">
      <alignment horizontal="center"/>
    </xf>
    <xf numFmtId="0" fontId="43" fillId="0" borderId="61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7" fillId="0" borderId="37" xfId="0" applyFont="1" applyBorder="1" applyAlignment="1">
      <alignment/>
    </xf>
    <xf numFmtId="0" fontId="43" fillId="0" borderId="53" xfId="0" applyFont="1" applyBorder="1" applyAlignment="1">
      <alignment/>
    </xf>
    <xf numFmtId="0" fontId="35" fillId="0" borderId="57" xfId="0" applyFont="1" applyFill="1" applyBorder="1" applyAlignment="1">
      <alignment/>
    </xf>
    <xf numFmtId="0" fontId="35" fillId="0" borderId="42" xfId="0" applyFont="1" applyFill="1" applyBorder="1" applyAlignment="1">
      <alignment/>
    </xf>
    <xf numFmtId="1" fontId="35" fillId="0" borderId="42" xfId="0" applyNumberFormat="1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10" xfId="0" applyFont="1" applyBorder="1" applyAlignment="1">
      <alignment horizontal="center"/>
    </xf>
    <xf numFmtId="2" fontId="35" fillId="0" borderId="42" xfId="0" applyNumberFormat="1" applyFont="1" applyFill="1" applyBorder="1" applyAlignment="1">
      <alignment horizontal="center"/>
    </xf>
    <xf numFmtId="0" fontId="35" fillId="0" borderId="36" xfId="0" applyFont="1" applyFill="1" applyBorder="1" applyAlignment="1">
      <alignment/>
    </xf>
    <xf numFmtId="0" fontId="35" fillId="0" borderId="42" xfId="0" applyFont="1" applyBorder="1" applyAlignment="1">
      <alignment/>
    </xf>
    <xf numFmtId="0" fontId="35" fillId="0" borderId="42" xfId="0" applyFont="1" applyBorder="1" applyAlignment="1">
      <alignment horizontal="left"/>
    </xf>
    <xf numFmtId="0" fontId="35" fillId="0" borderId="42" xfId="0" applyFont="1" applyBorder="1" applyAlignment="1">
      <alignment horizontal="center"/>
    </xf>
    <xf numFmtId="183" fontId="35" fillId="0" borderId="42" xfId="0" applyNumberFormat="1" applyFont="1" applyFill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35" fillId="0" borderId="39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70" xfId="0" applyFont="1" applyBorder="1" applyAlignment="1">
      <alignment/>
    </xf>
    <xf numFmtId="0" fontId="35" fillId="0" borderId="40" xfId="0" applyFont="1" applyBorder="1" applyAlignment="1">
      <alignment/>
    </xf>
    <xf numFmtId="0" fontId="43" fillId="0" borderId="71" xfId="0" applyFont="1" applyBorder="1" applyAlignment="1">
      <alignment/>
    </xf>
    <xf numFmtId="0" fontId="35" fillId="0" borderId="11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1" fontId="35" fillId="0" borderId="10" xfId="0" applyNumberFormat="1" applyFont="1" applyBorder="1" applyAlignment="1">
      <alignment/>
    </xf>
    <xf numFmtId="0" fontId="35" fillId="0" borderId="12" xfId="0" applyFont="1" applyBorder="1" applyAlignment="1">
      <alignment/>
    </xf>
    <xf numFmtId="2" fontId="35" fillId="0" borderId="10" xfId="0" applyNumberFormat="1" applyFont="1" applyFill="1" applyBorder="1" applyAlignment="1">
      <alignment horizontal="center"/>
    </xf>
    <xf numFmtId="0" fontId="35" fillId="0" borderId="10" xfId="0" applyFont="1" applyBorder="1" applyAlignment="1">
      <alignment/>
    </xf>
    <xf numFmtId="183" fontId="35" fillId="0" borderId="10" xfId="0" applyNumberFormat="1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3" fillId="0" borderId="25" xfId="0" applyFont="1" applyBorder="1" applyAlignment="1">
      <alignment/>
    </xf>
    <xf numFmtId="0" fontId="33" fillId="0" borderId="32" xfId="0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72" xfId="0" applyFont="1" applyBorder="1" applyAlignment="1">
      <alignment/>
    </xf>
    <xf numFmtId="0" fontId="35" fillId="0" borderId="32" xfId="0" applyFont="1" applyBorder="1" applyAlignment="1">
      <alignment/>
    </xf>
    <xf numFmtId="2" fontId="35" fillId="0" borderId="12" xfId="0" applyNumberFormat="1" applyFont="1" applyFill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35" fillId="0" borderId="19" xfId="0" applyFont="1" applyFill="1" applyBorder="1" applyAlignment="1">
      <alignment/>
    </xf>
    <xf numFmtId="0" fontId="35" fillId="0" borderId="10" xfId="0" applyNumberFormat="1" applyFont="1" applyFill="1" applyBorder="1" applyAlignment="1">
      <alignment horizontal="left"/>
    </xf>
    <xf numFmtId="0" fontId="35" fillId="0" borderId="11" xfId="0" applyFont="1" applyBorder="1" applyAlignment="1">
      <alignment/>
    </xf>
    <xf numFmtId="2" fontId="35" fillId="0" borderId="10" xfId="0" applyNumberFormat="1" applyFont="1" applyBorder="1" applyAlignment="1">
      <alignment horizontal="center"/>
    </xf>
    <xf numFmtId="0" fontId="35" fillId="0" borderId="12" xfId="0" applyFont="1" applyFill="1" applyBorder="1" applyAlignment="1">
      <alignment/>
    </xf>
    <xf numFmtId="0" fontId="35" fillId="0" borderId="28" xfId="0" applyFont="1" applyBorder="1" applyAlignment="1">
      <alignment horizontal="left"/>
    </xf>
    <xf numFmtId="2" fontId="35" fillId="0" borderId="12" xfId="0" applyNumberFormat="1" applyFont="1" applyBorder="1" applyAlignment="1">
      <alignment horizontal="center"/>
    </xf>
    <xf numFmtId="0" fontId="35" fillId="0" borderId="32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0" fontId="35" fillId="0" borderId="11" xfId="0" applyFont="1" applyBorder="1" applyAlignment="1">
      <alignment horizontal="center"/>
    </xf>
    <xf numFmtId="0" fontId="35" fillId="0" borderId="10" xfId="0" applyNumberFormat="1" applyFont="1" applyFill="1" applyBorder="1" applyAlignment="1">
      <alignment/>
    </xf>
    <xf numFmtId="0" fontId="35" fillId="0" borderId="45" xfId="0" applyNumberFormat="1" applyFont="1" applyFill="1" applyBorder="1" applyAlignment="1">
      <alignment/>
    </xf>
    <xf numFmtId="2" fontId="35" fillId="0" borderId="64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183" fontId="35" fillId="0" borderId="11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2" fontId="35" fillId="0" borderId="32" xfId="0" applyNumberFormat="1" applyFont="1" applyBorder="1" applyAlignment="1">
      <alignment/>
    </xf>
    <xf numFmtId="0" fontId="33" fillId="0" borderId="71" xfId="0" applyFont="1" applyBorder="1" applyAlignment="1">
      <alignment/>
    </xf>
    <xf numFmtId="0" fontId="35" fillId="0" borderId="10" xfId="0" applyFont="1" applyFill="1" applyBorder="1" applyAlignment="1">
      <alignment horizontal="center"/>
    </xf>
    <xf numFmtId="0" fontId="33" fillId="0" borderId="69" xfId="0" applyFont="1" applyBorder="1" applyAlignment="1">
      <alignment/>
    </xf>
    <xf numFmtId="0" fontId="35" fillId="0" borderId="64" xfId="0" applyFont="1" applyFill="1" applyBorder="1" applyAlignment="1">
      <alignment/>
    </xf>
    <xf numFmtId="0" fontId="35" fillId="0" borderId="28" xfId="0" applyFont="1" applyFill="1" applyBorder="1" applyAlignment="1">
      <alignment/>
    </xf>
    <xf numFmtId="0" fontId="35" fillId="0" borderId="68" xfId="0" applyFont="1" applyBorder="1" applyAlignment="1">
      <alignment/>
    </xf>
    <xf numFmtId="2" fontId="35" fillId="0" borderId="28" xfId="0" applyNumberFormat="1" applyFont="1" applyFill="1" applyBorder="1" applyAlignment="1">
      <alignment horizontal="center"/>
    </xf>
    <xf numFmtId="2" fontId="49" fillId="0" borderId="68" xfId="0" applyNumberFormat="1" applyFont="1" applyFill="1" applyBorder="1" applyAlignment="1">
      <alignment horizontal="center"/>
    </xf>
    <xf numFmtId="0" fontId="35" fillId="0" borderId="28" xfId="0" applyFont="1" applyBorder="1" applyAlignment="1">
      <alignment/>
    </xf>
    <xf numFmtId="0" fontId="35" fillId="0" borderId="28" xfId="0" applyFont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3" fillId="0" borderId="58" xfId="0" applyFont="1" applyBorder="1" applyAlignment="1">
      <alignment/>
    </xf>
    <xf numFmtId="0" fontId="33" fillId="0" borderId="59" xfId="0" applyFont="1" applyBorder="1" applyAlignment="1">
      <alignment/>
    </xf>
    <xf numFmtId="0" fontId="35" fillId="0" borderId="58" xfId="0" applyFont="1" applyBorder="1" applyAlignment="1">
      <alignment/>
    </xf>
    <xf numFmtId="0" fontId="35" fillId="0" borderId="73" xfId="0" applyFont="1" applyBorder="1" applyAlignment="1">
      <alignment/>
    </xf>
    <xf numFmtId="0" fontId="35" fillId="0" borderId="59" xfId="0" applyFont="1" applyBorder="1" applyAlignment="1">
      <alignment/>
    </xf>
    <xf numFmtId="0" fontId="33" fillId="0" borderId="54" xfId="0" applyFont="1" applyBorder="1" applyAlignment="1">
      <alignment/>
    </xf>
    <xf numFmtId="0" fontId="35" fillId="0" borderId="48" xfId="0" applyFont="1" applyFill="1" applyBorder="1" applyAlignment="1">
      <alignment/>
    </xf>
    <xf numFmtId="0" fontId="35" fillId="0" borderId="49" xfId="0" applyFont="1" applyFill="1" applyBorder="1" applyAlignment="1">
      <alignment/>
    </xf>
    <xf numFmtId="1" fontId="35" fillId="0" borderId="49" xfId="0" applyNumberFormat="1" applyFont="1" applyFill="1" applyBorder="1" applyAlignment="1">
      <alignment/>
    </xf>
    <xf numFmtId="2" fontId="35" fillId="0" borderId="49" xfId="0" applyNumberFormat="1" applyFont="1" applyFill="1" applyBorder="1" applyAlignment="1">
      <alignment horizontal="center"/>
    </xf>
    <xf numFmtId="1" fontId="35" fillId="0" borderId="60" xfId="0" applyNumberFormat="1" applyFont="1" applyFill="1" applyBorder="1" applyAlignment="1">
      <alignment/>
    </xf>
    <xf numFmtId="183" fontId="35" fillId="0" borderId="49" xfId="0" applyNumberFormat="1" applyFont="1" applyFill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3" fillId="0" borderId="48" xfId="0" applyFont="1" applyBorder="1" applyAlignment="1">
      <alignment/>
    </xf>
    <xf numFmtId="0" fontId="43" fillId="0" borderId="50" xfId="0" applyFont="1" applyBorder="1" applyAlignment="1">
      <alignment horizontal="center"/>
    </xf>
    <xf numFmtId="0" fontId="35" fillId="0" borderId="48" xfId="0" applyFont="1" applyBorder="1" applyAlignment="1">
      <alignment/>
    </xf>
    <xf numFmtId="0" fontId="35" fillId="0" borderId="49" xfId="0" applyFont="1" applyBorder="1" applyAlignment="1">
      <alignment/>
    </xf>
    <xf numFmtId="0" fontId="35" fillId="0" borderId="49" xfId="0" applyFont="1" applyBorder="1" applyAlignment="1">
      <alignment horizontal="center"/>
    </xf>
    <xf numFmtId="0" fontId="35" fillId="0" borderId="63" xfId="0" applyFont="1" applyBorder="1" applyAlignment="1">
      <alignment/>
    </xf>
    <xf numFmtId="0" fontId="35" fillId="0" borderId="48" xfId="0" applyFont="1" applyBorder="1" applyAlignment="1">
      <alignment horizontal="center"/>
    </xf>
    <xf numFmtId="0" fontId="35" fillId="0" borderId="50" xfId="0" applyFont="1" applyBorder="1" applyAlignment="1">
      <alignment/>
    </xf>
    <xf numFmtId="0" fontId="33" fillId="0" borderId="74" xfId="0" applyFont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13" xfId="0" applyFont="1" applyFill="1" applyBorder="1" applyAlignment="1">
      <alignment/>
    </xf>
    <xf numFmtId="0" fontId="35" fillId="0" borderId="13" xfId="0" applyFont="1" applyFill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33" fillId="0" borderId="31" xfId="0" applyFont="1" applyBorder="1" applyAlignment="1">
      <alignment/>
    </xf>
    <xf numFmtId="0" fontId="33" fillId="0" borderId="34" xfId="0" applyFont="1" applyBorder="1" applyAlignment="1">
      <alignment/>
    </xf>
    <xf numFmtId="0" fontId="35" fillId="0" borderId="31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75" xfId="0" applyFont="1" applyBorder="1" applyAlignment="1">
      <alignment/>
    </xf>
    <xf numFmtId="0" fontId="35" fillId="0" borderId="34" xfId="0" applyFont="1" applyBorder="1" applyAlignment="1">
      <alignment/>
    </xf>
    <xf numFmtId="0" fontId="35" fillId="0" borderId="42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182" fontId="35" fillId="0" borderId="10" xfId="0" applyNumberFormat="1" applyFont="1" applyBorder="1" applyAlignment="1">
      <alignment horizontal="center"/>
    </xf>
    <xf numFmtId="2" fontId="35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left"/>
    </xf>
    <xf numFmtId="1" fontId="35" fillId="0" borderId="28" xfId="0" applyNumberFormat="1" applyFont="1" applyBorder="1" applyAlignment="1">
      <alignment/>
    </xf>
    <xf numFmtId="0" fontId="35" fillId="0" borderId="45" xfId="0" applyFont="1" applyBorder="1" applyAlignment="1">
      <alignment horizontal="center"/>
    </xf>
    <xf numFmtId="1" fontId="36" fillId="0" borderId="28" xfId="0" applyNumberFormat="1" applyFont="1" applyFill="1" applyBorder="1" applyAlignment="1">
      <alignment/>
    </xf>
    <xf numFmtId="2" fontId="49" fillId="0" borderId="28" xfId="0" applyNumberFormat="1" applyFont="1" applyBorder="1" applyAlignment="1">
      <alignment horizontal="center"/>
    </xf>
    <xf numFmtId="0" fontId="43" fillId="0" borderId="28" xfId="0" applyFont="1" applyBorder="1" applyAlignment="1">
      <alignment horizontal="left"/>
    </xf>
    <xf numFmtId="0" fontId="35" fillId="0" borderId="60" xfId="0" applyFont="1" applyFill="1" applyBorder="1" applyAlignment="1">
      <alignment/>
    </xf>
    <xf numFmtId="0" fontId="35" fillId="0" borderId="60" xfId="0" applyFont="1" applyBorder="1" applyAlignment="1">
      <alignment/>
    </xf>
    <xf numFmtId="0" fontId="43" fillId="0" borderId="49" xfId="0" applyFont="1" applyBorder="1" applyAlignment="1">
      <alignment horizontal="left"/>
    </xf>
    <xf numFmtId="0" fontId="35" fillId="0" borderId="49" xfId="0" applyFont="1" applyFill="1" applyBorder="1" applyAlignment="1">
      <alignment horizontal="center"/>
    </xf>
    <xf numFmtId="0" fontId="47" fillId="0" borderId="61" xfId="0" applyFont="1" applyFill="1" applyBorder="1" applyAlignment="1">
      <alignment/>
    </xf>
    <xf numFmtId="0" fontId="43" fillId="0" borderId="60" xfId="0" applyFont="1" applyBorder="1" applyAlignment="1">
      <alignment horizontal="center"/>
    </xf>
    <xf numFmtId="0" fontId="35" fillId="0" borderId="13" xfId="0" applyFont="1" applyFill="1" applyBorder="1" applyAlignment="1">
      <alignment/>
    </xf>
    <xf numFmtId="0" fontId="35" fillId="0" borderId="14" xfId="0" applyFont="1" applyFill="1" applyBorder="1" applyAlignment="1">
      <alignment horizontal="center"/>
    </xf>
    <xf numFmtId="183" fontId="35" fillId="0" borderId="14" xfId="0" applyNumberFormat="1" applyFont="1" applyFill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35" fillId="0" borderId="17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7" xfId="0" applyFont="1" applyBorder="1" applyAlignment="1">
      <alignment horizontal="center"/>
    </xf>
    <xf numFmtId="0" fontId="35" fillId="0" borderId="43" xfId="0" applyFont="1" applyBorder="1" applyAlignment="1">
      <alignment/>
    </xf>
    <xf numFmtId="0" fontId="33" fillId="0" borderId="10" xfId="0" applyFont="1" applyBorder="1" applyAlignment="1">
      <alignment/>
    </xf>
    <xf numFmtId="0" fontId="52" fillId="0" borderId="10" xfId="52" applyFont="1" applyFill="1" applyBorder="1" applyAlignment="1">
      <alignment horizontal="left" vertical="center" wrapText="1"/>
      <protection/>
    </xf>
    <xf numFmtId="0" fontId="52" fillId="0" borderId="28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35" fillId="0" borderId="76" xfId="0" applyFont="1" applyBorder="1" applyAlignment="1">
      <alignment horizontal="center"/>
    </xf>
    <xf numFmtId="0" fontId="35" fillId="0" borderId="37" xfId="0" applyFont="1" applyBorder="1" applyAlignment="1">
      <alignment/>
    </xf>
    <xf numFmtId="0" fontId="33" fillId="0" borderId="28" xfId="0" applyFont="1" applyBorder="1" applyAlignment="1">
      <alignment/>
    </xf>
    <xf numFmtId="0" fontId="52" fillId="0" borderId="45" xfId="0" applyFont="1" applyFill="1" applyBorder="1" applyAlignment="1">
      <alignment/>
    </xf>
    <xf numFmtId="0" fontId="43" fillId="0" borderId="45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35" fillId="0" borderId="26" xfId="0" applyFont="1" applyFill="1" applyBorder="1" applyAlignment="1">
      <alignment/>
    </xf>
    <xf numFmtId="1" fontId="36" fillId="0" borderId="26" xfId="0" applyNumberFormat="1" applyFont="1" applyFill="1" applyBorder="1" applyAlignment="1">
      <alignment/>
    </xf>
    <xf numFmtId="2" fontId="35" fillId="0" borderId="26" xfId="0" applyNumberFormat="1" applyFont="1" applyFill="1" applyBorder="1" applyAlignment="1">
      <alignment horizontal="center"/>
    </xf>
    <xf numFmtId="2" fontId="35" fillId="0" borderId="66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45" xfId="0" applyFont="1" applyFill="1" applyBorder="1" applyAlignment="1">
      <alignment/>
    </xf>
    <xf numFmtId="0" fontId="35" fillId="0" borderId="45" xfId="0" applyFont="1" applyFill="1" applyBorder="1" applyAlignment="1">
      <alignment horizontal="center"/>
    </xf>
    <xf numFmtId="183" fontId="35" fillId="0" borderId="45" xfId="0" applyNumberFormat="1" applyFont="1" applyFill="1" applyBorder="1" applyAlignment="1">
      <alignment horizontal="center"/>
    </xf>
    <xf numFmtId="0" fontId="35" fillId="0" borderId="46" xfId="0" applyFont="1" applyBorder="1" applyAlignment="1">
      <alignment/>
    </xf>
    <xf numFmtId="0" fontId="33" fillId="0" borderId="44" xfId="0" applyFont="1" applyBorder="1" applyAlignment="1">
      <alignment/>
    </xf>
    <xf numFmtId="0" fontId="33" fillId="0" borderId="46" xfId="0" applyFont="1" applyBorder="1" applyAlignment="1">
      <alignment/>
    </xf>
    <xf numFmtId="0" fontId="35" fillId="0" borderId="44" xfId="0" applyFont="1" applyBorder="1" applyAlignment="1">
      <alignment/>
    </xf>
    <xf numFmtId="0" fontId="35" fillId="0" borderId="45" xfId="0" applyFont="1" applyBorder="1" applyAlignment="1">
      <alignment/>
    </xf>
    <xf numFmtId="0" fontId="35" fillId="0" borderId="44" xfId="0" applyFont="1" applyBorder="1" applyAlignment="1">
      <alignment horizontal="center"/>
    </xf>
    <xf numFmtId="0" fontId="35" fillId="0" borderId="47" xfId="0" applyFont="1" applyBorder="1" applyAlignment="1">
      <alignment/>
    </xf>
    <xf numFmtId="0" fontId="35" fillId="0" borderId="54" xfId="0" applyFont="1" applyFill="1" applyBorder="1" applyAlignment="1">
      <alignment/>
    </xf>
    <xf numFmtId="0" fontId="35" fillId="0" borderId="65" xfId="0" applyFont="1" applyFill="1" applyBorder="1" applyAlignment="1">
      <alignment/>
    </xf>
    <xf numFmtId="0" fontId="43" fillId="0" borderId="60" xfId="0" applyFont="1" applyBorder="1" applyAlignment="1">
      <alignment/>
    </xf>
    <xf numFmtId="0" fontId="53" fillId="0" borderId="0" xfId="0" applyFont="1" applyAlignment="1">
      <alignment/>
    </xf>
    <xf numFmtId="0" fontId="33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54" fillId="0" borderId="0" xfId="0" applyFont="1" applyAlignment="1">
      <alignment/>
    </xf>
    <xf numFmtId="49" fontId="14" fillId="0" borderId="32" xfId="0" applyNumberFormat="1" applyFont="1" applyFill="1" applyBorder="1" applyAlignment="1">
      <alignment horizontal="left"/>
    </xf>
    <xf numFmtId="1" fontId="14" fillId="0" borderId="60" xfId="0" applyNumberFormat="1" applyFont="1" applyFill="1" applyBorder="1" applyAlignment="1">
      <alignment/>
    </xf>
    <xf numFmtId="1" fontId="14" fillId="0" borderId="48" xfId="0" applyNumberFormat="1" applyFont="1" applyFill="1" applyBorder="1" applyAlignment="1">
      <alignment/>
    </xf>
    <xf numFmtId="1" fontId="14" fillId="0" borderId="14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0" fontId="14" fillId="0" borderId="70" xfId="0" applyFont="1" applyFill="1" applyBorder="1" applyAlignment="1">
      <alignment/>
    </xf>
    <xf numFmtId="0" fontId="14" fillId="0" borderId="40" xfId="0" applyFont="1" applyFill="1" applyBorder="1" applyAlignment="1">
      <alignment horizontal="left"/>
    </xf>
    <xf numFmtId="0" fontId="14" fillId="0" borderId="60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1" fontId="25" fillId="0" borderId="48" xfId="0" applyNumberFormat="1" applyFont="1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7" borderId="0" xfId="0" applyFill="1" applyBorder="1" applyAlignment="1">
      <alignment/>
    </xf>
    <xf numFmtId="1" fontId="0" fillId="0" borderId="46" xfId="0" applyNumberForma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33" borderId="49" xfId="0" applyFont="1" applyFill="1" applyBorder="1" applyAlignment="1">
      <alignment/>
    </xf>
    <xf numFmtId="2" fontId="35" fillId="0" borderId="49" xfId="0" applyNumberFormat="1" applyFont="1" applyFill="1" applyBorder="1" applyAlignment="1">
      <alignment horizontal="left"/>
    </xf>
    <xf numFmtId="0" fontId="35" fillId="33" borderId="11" xfId="0" applyFont="1" applyFill="1" applyBorder="1" applyAlignment="1">
      <alignment/>
    </xf>
    <xf numFmtId="2" fontId="35" fillId="0" borderId="13" xfId="0" applyNumberFormat="1" applyFont="1" applyBorder="1" applyAlignment="1">
      <alignment/>
    </xf>
    <xf numFmtId="183" fontId="35" fillId="0" borderId="10" xfId="0" applyNumberFormat="1" applyFont="1" applyBorder="1" applyAlignment="1">
      <alignment/>
    </xf>
    <xf numFmtId="183" fontId="35" fillId="0" borderId="32" xfId="0" applyNumberFormat="1" applyFont="1" applyBorder="1" applyAlignment="1">
      <alignment/>
    </xf>
    <xf numFmtId="2" fontId="35" fillId="0" borderId="15" xfId="0" applyNumberFormat="1" applyFont="1" applyBorder="1" applyAlignment="1">
      <alignment/>
    </xf>
    <xf numFmtId="0" fontId="12" fillId="33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  <xf numFmtId="1" fontId="11" fillId="35" borderId="10" xfId="0" applyNumberFormat="1" applyFont="1" applyFill="1" applyBorder="1" applyAlignment="1">
      <alignment/>
    </xf>
    <xf numFmtId="1" fontId="12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1" fontId="12" fillId="0" borderId="12" xfId="0" applyNumberFormat="1" applyFont="1" applyFill="1" applyBorder="1" applyAlignment="1">
      <alignment/>
    </xf>
    <xf numFmtId="1" fontId="12" fillId="33" borderId="12" xfId="0" applyNumberFormat="1" applyFont="1" applyFill="1" applyBorder="1" applyAlignment="1">
      <alignment/>
    </xf>
    <xf numFmtId="1" fontId="11" fillId="35" borderId="12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1" fillId="35" borderId="14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1" fillId="35" borderId="15" xfId="0" applyFont="1" applyFill="1" applyBorder="1" applyAlignment="1">
      <alignment/>
    </xf>
    <xf numFmtId="1" fontId="12" fillId="0" borderId="10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8" xfId="0" applyFont="1" applyBorder="1" applyAlignment="1">
      <alignment/>
    </xf>
    <xf numFmtId="0" fontId="11" fillId="35" borderId="28" xfId="0" applyFont="1" applyFill="1" applyBorder="1" applyAlignment="1">
      <alignment/>
    </xf>
    <xf numFmtId="0" fontId="12" fillId="0" borderId="68" xfId="0" applyFont="1" applyBorder="1" applyAlignment="1">
      <alignment/>
    </xf>
    <xf numFmtId="0" fontId="11" fillId="35" borderId="68" xfId="0" applyFont="1" applyFill="1" applyBorder="1" applyAlignment="1">
      <alignment/>
    </xf>
    <xf numFmtId="1" fontId="12" fillId="0" borderId="28" xfId="0" applyNumberFormat="1" applyFont="1" applyBorder="1" applyAlignment="1">
      <alignment/>
    </xf>
    <xf numFmtId="1" fontId="11" fillId="35" borderId="28" xfId="0" applyNumberFormat="1" applyFont="1" applyFill="1" applyBorder="1" applyAlignment="1">
      <alignment/>
    </xf>
    <xf numFmtId="0" fontId="11" fillId="0" borderId="49" xfId="0" applyFont="1" applyBorder="1" applyAlignment="1">
      <alignment/>
    </xf>
    <xf numFmtId="0" fontId="11" fillId="35" borderId="49" xfId="0" applyFont="1" applyFill="1" applyBorder="1" applyAlignment="1">
      <alignment/>
    </xf>
    <xf numFmtId="1" fontId="11" fillId="0" borderId="49" xfId="0" applyNumberFormat="1" applyFont="1" applyBorder="1" applyAlignment="1">
      <alignment/>
    </xf>
    <xf numFmtId="0" fontId="12" fillId="0" borderId="49" xfId="0" applyFont="1" applyBorder="1" applyAlignment="1">
      <alignment/>
    </xf>
    <xf numFmtId="1" fontId="12" fillId="0" borderId="49" xfId="0" applyNumberFormat="1" applyFont="1" applyBorder="1" applyAlignment="1">
      <alignment/>
    </xf>
    <xf numFmtId="0" fontId="11" fillId="0" borderId="60" xfId="0" applyFont="1" applyBorder="1" applyAlignment="1">
      <alignment/>
    </xf>
    <xf numFmtId="0" fontId="11" fillId="35" borderId="60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1" fillId="35" borderId="13" xfId="0" applyFont="1" applyFill="1" applyBorder="1" applyAlignment="1">
      <alignment/>
    </xf>
    <xf numFmtId="183" fontId="18" fillId="0" borderId="0" xfId="0" applyNumberFormat="1" applyFont="1" applyAlignment="1">
      <alignment/>
    </xf>
    <xf numFmtId="0" fontId="0" fillId="38" borderId="10" xfId="0" applyFill="1" applyBorder="1" applyAlignment="1">
      <alignment/>
    </xf>
    <xf numFmtId="1" fontId="0" fillId="0" borderId="49" xfId="0" applyNumberFormat="1" applyBorder="1" applyAlignment="1">
      <alignment/>
    </xf>
    <xf numFmtId="1" fontId="6" fillId="0" borderId="10" xfId="0" applyNumberFormat="1" applyFont="1" applyBorder="1" applyAlignment="1">
      <alignment/>
    </xf>
    <xf numFmtId="1" fontId="9" fillId="0" borderId="49" xfId="0" applyNumberFormat="1" applyFont="1" applyBorder="1" applyAlignment="1">
      <alignment/>
    </xf>
    <xf numFmtId="0" fontId="2" fillId="39" borderId="10" xfId="0" applyFont="1" applyFill="1" applyBorder="1" applyAlignment="1">
      <alignment/>
    </xf>
    <xf numFmtId="0" fontId="0" fillId="39" borderId="0" xfId="0" applyFill="1" applyBorder="1" applyAlignment="1">
      <alignment/>
    </xf>
    <xf numFmtId="0" fontId="14" fillId="40" borderId="10" xfId="0" applyFont="1" applyFill="1" applyBorder="1" applyAlignment="1">
      <alignment/>
    </xf>
    <xf numFmtId="0" fontId="14" fillId="40" borderId="32" xfId="0" applyFont="1" applyFill="1" applyBorder="1" applyAlignment="1">
      <alignment horizontal="left"/>
    </xf>
    <xf numFmtId="0" fontId="14" fillId="40" borderId="10" xfId="0" applyFont="1" applyFill="1" applyBorder="1" applyAlignment="1">
      <alignment horizontal="left"/>
    </xf>
    <xf numFmtId="49" fontId="14" fillId="40" borderId="32" xfId="0" applyNumberFormat="1" applyFont="1" applyFill="1" applyBorder="1" applyAlignment="1">
      <alignment horizontal="left"/>
    </xf>
    <xf numFmtId="0" fontId="14" fillId="40" borderId="10" xfId="0" applyNumberFormat="1" applyFont="1" applyFill="1" applyBorder="1" applyAlignment="1">
      <alignment horizontal="left"/>
    </xf>
    <xf numFmtId="0" fontId="14" fillId="40" borderId="32" xfId="0" applyNumberFormat="1" applyFont="1" applyFill="1" applyBorder="1" applyAlignment="1">
      <alignment horizontal="left"/>
    </xf>
    <xf numFmtId="0" fontId="14" fillId="40" borderId="33" xfId="0" applyFont="1" applyFill="1" applyBorder="1" applyAlignment="1">
      <alignment horizontal="left"/>
    </xf>
    <xf numFmtId="0" fontId="14" fillId="0" borderId="50" xfId="0" applyFont="1" applyFill="1" applyBorder="1" applyAlignment="1">
      <alignment horizontal="left"/>
    </xf>
    <xf numFmtId="0" fontId="14" fillId="0" borderId="66" xfId="0" applyFont="1" applyFill="1" applyBorder="1" applyAlignment="1">
      <alignment horizontal="left"/>
    </xf>
    <xf numFmtId="2" fontId="35" fillId="33" borderId="42" xfId="0" applyNumberFormat="1" applyFont="1" applyFill="1" applyBorder="1" applyAlignment="1">
      <alignment horizontal="center"/>
    </xf>
    <xf numFmtId="2" fontId="35" fillId="33" borderId="10" xfId="0" applyNumberFormat="1" applyFont="1" applyFill="1" applyBorder="1" applyAlignment="1">
      <alignment horizontal="center"/>
    </xf>
    <xf numFmtId="2" fontId="35" fillId="41" borderId="10" xfId="0" applyNumberFormat="1" applyFont="1" applyFill="1" applyBorder="1" applyAlignment="1">
      <alignment horizontal="center"/>
    </xf>
    <xf numFmtId="2" fontId="35" fillId="36" borderId="10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/>
    </xf>
    <xf numFmtId="0" fontId="0" fillId="42" borderId="10" xfId="0" applyFill="1" applyBorder="1" applyAlignment="1">
      <alignment/>
    </xf>
    <xf numFmtId="0" fontId="0" fillId="42" borderId="12" xfId="0" applyFill="1" applyBorder="1" applyAlignment="1">
      <alignment/>
    </xf>
    <xf numFmtId="0" fontId="0" fillId="43" borderId="16" xfId="0" applyFill="1" applyBorder="1" applyAlignment="1">
      <alignment/>
    </xf>
    <xf numFmtId="0" fontId="40" fillId="0" borderId="42" xfId="0" applyFont="1" applyFill="1" applyBorder="1" applyAlignment="1">
      <alignment/>
    </xf>
    <xf numFmtId="0" fontId="91" fillId="0" borderId="10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0" xfId="0" applyBorder="1" applyAlignment="1">
      <alignment/>
    </xf>
    <xf numFmtId="0" fontId="92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10" xfId="0" applyFont="1" applyBorder="1" applyAlignment="1">
      <alignment/>
    </xf>
    <xf numFmtId="0" fontId="93" fillId="35" borderId="10" xfId="0" applyFont="1" applyFill="1" applyBorder="1" applyAlignment="1">
      <alignment horizontal="center"/>
    </xf>
    <xf numFmtId="1" fontId="93" fillId="35" borderId="10" xfId="0" applyNumberFormat="1" applyFont="1" applyFill="1" applyBorder="1" applyAlignment="1">
      <alignment/>
    </xf>
    <xf numFmtId="0" fontId="93" fillId="35" borderId="10" xfId="0" applyFont="1" applyFill="1" applyBorder="1" applyAlignment="1">
      <alignment/>
    </xf>
    <xf numFmtId="0" fontId="93" fillId="35" borderId="14" xfId="0" applyFont="1" applyFill="1" applyBorder="1" applyAlignment="1">
      <alignment/>
    </xf>
    <xf numFmtId="0" fontId="93" fillId="35" borderId="28" xfId="0" applyFont="1" applyFill="1" applyBorder="1" applyAlignment="1">
      <alignment/>
    </xf>
    <xf numFmtId="1" fontId="93" fillId="35" borderId="28" xfId="0" applyNumberFormat="1" applyFont="1" applyFill="1" applyBorder="1" applyAlignment="1">
      <alignment/>
    </xf>
    <xf numFmtId="0" fontId="93" fillId="35" borderId="49" xfId="0" applyFont="1" applyFill="1" applyBorder="1" applyAlignment="1">
      <alignment/>
    </xf>
    <xf numFmtId="0" fontId="91" fillId="0" borderId="13" xfId="0" applyFont="1" applyBorder="1" applyAlignment="1">
      <alignment/>
    </xf>
    <xf numFmtId="0" fontId="93" fillId="0" borderId="10" xfId="0" applyFont="1" applyBorder="1" applyAlignment="1">
      <alignment/>
    </xf>
    <xf numFmtId="0" fontId="91" fillId="0" borderId="42" xfId="0" applyFont="1" applyBorder="1" applyAlignment="1">
      <alignment/>
    </xf>
    <xf numFmtId="0" fontId="91" fillId="0" borderId="45" xfId="0" applyFont="1" applyBorder="1" applyAlignment="1">
      <alignment/>
    </xf>
    <xf numFmtId="0" fontId="91" fillId="0" borderId="28" xfId="0" applyFont="1" applyBorder="1" applyAlignment="1">
      <alignment/>
    </xf>
    <xf numFmtId="0" fontId="91" fillId="0" borderId="16" xfId="0" applyFont="1" applyBorder="1" applyAlignment="1">
      <alignment/>
    </xf>
    <xf numFmtId="0" fontId="91" fillId="0" borderId="0" xfId="0" applyFont="1" applyBorder="1" applyAlignment="1">
      <alignment/>
    </xf>
    <xf numFmtId="1" fontId="14" fillId="0" borderId="26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0" fillId="0" borderId="41" xfId="52" applyFont="1" applyFill="1" applyBorder="1" applyAlignment="1">
      <alignment horizontal="left" vertical="center" wrapText="1"/>
      <protection/>
    </xf>
    <xf numFmtId="0" fontId="14" fillId="0" borderId="43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49" fontId="14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right"/>
    </xf>
    <xf numFmtId="1" fontId="14" fillId="0" borderId="65" xfId="0" applyNumberFormat="1" applyFont="1" applyFill="1" applyBorder="1" applyAlignment="1">
      <alignment/>
    </xf>
    <xf numFmtId="1" fontId="14" fillId="0" borderId="54" xfId="0" applyNumberFormat="1" applyFont="1" applyFill="1" applyBorder="1" applyAlignment="1">
      <alignment/>
    </xf>
    <xf numFmtId="0" fontId="35" fillId="0" borderId="36" xfId="0" applyFont="1" applyBorder="1" applyAlignment="1">
      <alignment horizontal="center"/>
    </xf>
    <xf numFmtId="0" fontId="35" fillId="0" borderId="77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5" fillId="0" borderId="78" xfId="0" applyFont="1" applyBorder="1" applyAlignment="1">
      <alignment horizontal="center" vertical="center" textRotation="90" wrapText="1"/>
    </xf>
    <xf numFmtId="0" fontId="45" fillId="0" borderId="51" xfId="0" applyFont="1" applyBorder="1" applyAlignment="1">
      <alignment horizontal="center" vertical="center" textRotation="90" wrapText="1"/>
    </xf>
    <xf numFmtId="0" fontId="45" fillId="0" borderId="52" xfId="0" applyFont="1" applyBorder="1" applyAlignment="1">
      <alignment horizontal="center" vertical="center" textRotation="90" wrapText="1"/>
    </xf>
    <xf numFmtId="0" fontId="35" fillId="0" borderId="35" xfId="0" applyFont="1" applyBorder="1" applyAlignment="1">
      <alignment horizontal="center" vertical="center" textRotation="90"/>
    </xf>
    <xf numFmtId="0" fontId="35" fillId="0" borderId="51" xfId="0" applyFont="1" applyBorder="1" applyAlignment="1">
      <alignment horizontal="center" vertical="center" textRotation="90"/>
    </xf>
    <xf numFmtId="0" fontId="35" fillId="0" borderId="52" xfId="0" applyFont="1" applyBorder="1" applyAlignment="1">
      <alignment horizontal="center" vertical="center" textRotation="90"/>
    </xf>
    <xf numFmtId="0" fontId="45" fillId="0" borderId="35" xfId="0" applyFont="1" applyBorder="1" applyAlignment="1">
      <alignment horizontal="center" vertical="center" textRotation="90" wrapText="1"/>
    </xf>
    <xf numFmtId="0" fontId="45" fillId="0" borderId="79" xfId="0" applyFont="1" applyBorder="1" applyAlignment="1">
      <alignment horizontal="center" vertical="center" textRotation="90" wrapText="1"/>
    </xf>
    <xf numFmtId="0" fontId="45" fillId="0" borderId="23" xfId="0" applyFont="1" applyBorder="1" applyAlignment="1">
      <alignment horizontal="center" vertical="center" textRotation="90" wrapText="1"/>
    </xf>
    <xf numFmtId="0" fontId="35" fillId="0" borderId="80" xfId="0" applyFont="1" applyFill="1" applyBorder="1" applyAlignment="1">
      <alignment horizontal="center" vertical="center" textRotation="90" wrapText="1"/>
    </xf>
    <xf numFmtId="0" fontId="35" fillId="0" borderId="37" xfId="0" applyFont="1" applyFill="1" applyBorder="1" applyAlignment="1">
      <alignment horizontal="center" vertical="center" textRotation="90" wrapText="1"/>
    </xf>
    <xf numFmtId="0" fontId="35" fillId="0" borderId="24" xfId="0" applyFont="1" applyFill="1" applyBorder="1" applyAlignment="1">
      <alignment horizontal="center" vertical="center" textRotation="90" wrapText="1"/>
    </xf>
    <xf numFmtId="0" fontId="35" fillId="0" borderId="0" xfId="0" applyFont="1" applyFill="1" applyBorder="1" applyAlignment="1">
      <alignment horizontal="center" vertical="center" textRotation="90" wrapText="1"/>
    </xf>
    <xf numFmtId="0" fontId="35" fillId="0" borderId="80" xfId="0" applyFont="1" applyBorder="1" applyAlignment="1">
      <alignment horizontal="center" vertical="center" textRotation="90" wrapText="1"/>
    </xf>
    <xf numFmtId="0" fontId="35" fillId="0" borderId="37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center" vertical="center" textRotation="90" wrapText="1"/>
    </xf>
    <xf numFmtId="0" fontId="35" fillId="0" borderId="24" xfId="0" applyFont="1" applyBorder="1" applyAlignment="1">
      <alignment horizontal="center" vertical="center" textRotation="90" wrapText="1"/>
    </xf>
    <xf numFmtId="0" fontId="35" fillId="0" borderId="0" xfId="0" applyFont="1" applyBorder="1" applyAlignment="1">
      <alignment horizontal="center" vertical="center" textRotation="90" wrapText="1"/>
    </xf>
    <xf numFmtId="0" fontId="35" fillId="0" borderId="23" xfId="0" applyFont="1" applyBorder="1" applyAlignment="1">
      <alignment horizontal="center" vertical="center" textRotation="90" wrapText="1"/>
    </xf>
    <xf numFmtId="0" fontId="45" fillId="0" borderId="81" xfId="0" applyFont="1" applyBorder="1" applyAlignment="1">
      <alignment horizontal="center" vertical="center" textRotation="90" wrapText="1"/>
    </xf>
    <xf numFmtId="0" fontId="35" fillId="0" borderId="24" xfId="0" applyFont="1" applyBorder="1" applyAlignment="1">
      <alignment/>
    </xf>
    <xf numFmtId="0" fontId="35" fillId="0" borderId="51" xfId="0" applyFont="1" applyBorder="1" applyAlignment="1">
      <alignment/>
    </xf>
    <xf numFmtId="180" fontId="35" fillId="0" borderId="35" xfId="42" applyFont="1" applyBorder="1" applyAlignment="1">
      <alignment horizontal="center" vertical="center" textRotation="90"/>
    </xf>
    <xf numFmtId="180" fontId="35" fillId="0" borderId="51" xfId="42" applyFont="1" applyBorder="1" applyAlignment="1">
      <alignment horizontal="center" vertical="center" textRotation="90"/>
    </xf>
    <xf numFmtId="180" fontId="35" fillId="0" borderId="52" xfId="42" applyFont="1" applyBorder="1" applyAlignment="1">
      <alignment horizontal="center" vertical="center" textRotation="90"/>
    </xf>
    <xf numFmtId="0" fontId="45" fillId="0" borderId="24" xfId="0" applyFont="1" applyBorder="1" applyAlignment="1">
      <alignment horizontal="center" vertical="center" textRotation="90" wrapText="1"/>
    </xf>
    <xf numFmtId="0" fontId="14" fillId="0" borderId="61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7" fillId="0" borderId="63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2 точки поставки ММР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zoomScale="50" zoomScaleNormal="50" zoomScaleSheetLayoutView="100" zoomScalePageLayoutView="0" workbookViewId="0" topLeftCell="A13">
      <pane xSplit="2" topLeftCell="G1" activePane="topRight" state="frozen"/>
      <selection pane="topLeft" activeCell="A14" sqref="A14"/>
      <selection pane="topRight" activeCell="B52" sqref="B52"/>
    </sheetView>
  </sheetViews>
  <sheetFormatPr defaultColWidth="9.00390625" defaultRowHeight="12.75"/>
  <cols>
    <col min="2" max="2" width="83.00390625" style="0" customWidth="1"/>
    <col min="3" max="3" width="51.25390625" style="0" customWidth="1"/>
    <col min="4" max="4" width="64.125" style="0" customWidth="1"/>
    <col min="5" max="5" width="40.875" style="0" customWidth="1"/>
    <col min="6" max="6" width="20.375" style="0" customWidth="1"/>
    <col min="7" max="7" width="66.00390625" style="0" customWidth="1"/>
    <col min="8" max="8" width="17.75390625" style="0" customWidth="1"/>
    <col min="9" max="9" width="24.00390625" style="0" customWidth="1"/>
    <col min="10" max="10" width="55.875" style="0" hidden="1" customWidth="1"/>
    <col min="11" max="11" width="27.25390625" style="0" hidden="1" customWidth="1"/>
    <col min="12" max="12" width="57.125" style="0" hidden="1" customWidth="1"/>
    <col min="13" max="13" width="27.25390625" style="0" hidden="1" customWidth="1"/>
    <col min="14" max="14" width="15.25390625" style="0" customWidth="1"/>
    <col min="15" max="15" width="16.25390625" style="0" customWidth="1"/>
    <col min="16" max="16" width="18.75390625" style="0" hidden="1" customWidth="1"/>
    <col min="17" max="17" width="18.00390625" style="0" hidden="1" customWidth="1"/>
    <col min="18" max="18" width="13.00390625" style="0" hidden="1" customWidth="1"/>
    <col min="19" max="19" width="22.00390625" style="0" customWidth="1"/>
    <col min="20" max="20" width="9.625" style="0" customWidth="1"/>
    <col min="21" max="21" width="9.00390625" style="0" customWidth="1"/>
    <col min="22" max="22" width="18.00390625" style="0" customWidth="1"/>
    <col min="23" max="23" width="34.625" style="0" customWidth="1"/>
    <col min="24" max="24" width="10.25390625" style="0" customWidth="1"/>
    <col min="25" max="25" width="12.125" style="0" customWidth="1"/>
  </cols>
  <sheetData>
    <row r="1" spans="2:14" ht="27.75">
      <c r="B1" s="54"/>
      <c r="C1" s="395" t="s">
        <v>150</v>
      </c>
      <c r="D1" s="396"/>
      <c r="E1" s="396"/>
      <c r="F1" s="72"/>
      <c r="G1" s="72"/>
      <c r="H1" s="72"/>
      <c r="I1" s="72"/>
      <c r="J1" s="72"/>
      <c r="K1" s="72"/>
      <c r="L1" s="72"/>
      <c r="M1" s="72"/>
      <c r="N1" s="73"/>
    </row>
    <row r="2" spans="2:14" ht="27.75">
      <c r="B2" s="54"/>
      <c r="C2" s="395" t="s">
        <v>151</v>
      </c>
      <c r="D2" s="395"/>
      <c r="E2" s="395"/>
      <c r="F2" s="72"/>
      <c r="G2" s="72"/>
      <c r="H2" s="72"/>
      <c r="I2" s="72"/>
      <c r="J2" s="72"/>
      <c r="K2" s="72"/>
      <c r="L2" s="72"/>
      <c r="M2" s="72"/>
      <c r="N2" s="72"/>
    </row>
    <row r="3" spans="2:14" ht="27.75">
      <c r="B3" s="54"/>
      <c r="C3" s="395" t="s">
        <v>152</v>
      </c>
      <c r="D3" s="395"/>
      <c r="E3" s="395"/>
      <c r="F3" s="74"/>
      <c r="G3" s="72"/>
      <c r="H3" s="72"/>
      <c r="I3" s="635"/>
      <c r="J3" s="72"/>
      <c r="K3" s="72"/>
      <c r="L3" s="72"/>
      <c r="M3" s="72"/>
      <c r="N3" s="72"/>
    </row>
    <row r="4" spans="2:14" ht="27.75">
      <c r="B4" s="56"/>
      <c r="C4" s="395" t="s">
        <v>475</v>
      </c>
      <c r="D4" s="395"/>
      <c r="E4" s="395"/>
      <c r="F4" s="74"/>
      <c r="G4" s="72"/>
      <c r="H4" s="72"/>
      <c r="I4" s="72"/>
      <c r="J4" s="72"/>
      <c r="K4" s="72"/>
      <c r="L4" s="72"/>
      <c r="M4" s="72"/>
      <c r="N4" s="72"/>
    </row>
    <row r="5" spans="2:14" ht="28.5" thickBot="1">
      <c r="B5" s="56"/>
      <c r="C5" s="395" t="s">
        <v>153</v>
      </c>
      <c r="D5" s="395"/>
      <c r="E5" s="395"/>
      <c r="F5" s="74"/>
      <c r="G5" s="239" t="s">
        <v>313</v>
      </c>
      <c r="H5" s="72"/>
      <c r="I5" s="72"/>
      <c r="J5" s="72"/>
      <c r="K5" s="72"/>
      <c r="L5" s="72"/>
      <c r="M5" s="72"/>
      <c r="N5" s="72"/>
    </row>
    <row r="6" spans="1:25" ht="159.75" customHeight="1">
      <c r="A6" s="717" t="s">
        <v>32</v>
      </c>
      <c r="B6" s="701" t="s">
        <v>289</v>
      </c>
      <c r="C6" s="702" t="s">
        <v>290</v>
      </c>
      <c r="D6" s="695" t="s">
        <v>291</v>
      </c>
      <c r="E6" s="695" t="s">
        <v>388</v>
      </c>
      <c r="F6" s="695" t="s">
        <v>292</v>
      </c>
      <c r="G6" s="695" t="s">
        <v>293</v>
      </c>
      <c r="H6" s="714" t="s">
        <v>294</v>
      </c>
      <c r="I6" s="702" t="s">
        <v>295</v>
      </c>
      <c r="J6" s="695" t="s">
        <v>162</v>
      </c>
      <c r="K6" s="698" t="s">
        <v>163</v>
      </c>
      <c r="L6" s="695" t="s">
        <v>162</v>
      </c>
      <c r="M6" s="698" t="s">
        <v>163</v>
      </c>
      <c r="N6" s="714" t="s">
        <v>296</v>
      </c>
      <c r="O6" s="701" t="s">
        <v>297</v>
      </c>
      <c r="P6" s="702" t="s">
        <v>298</v>
      </c>
      <c r="Q6" s="704" t="s">
        <v>273</v>
      </c>
      <c r="R6" s="705"/>
      <c r="S6" s="708" t="s">
        <v>274</v>
      </c>
      <c r="T6" s="709"/>
      <c r="U6" s="709"/>
      <c r="V6" s="710"/>
      <c r="W6" s="709" t="s">
        <v>389</v>
      </c>
      <c r="X6" s="709"/>
      <c r="Y6" s="710"/>
    </row>
    <row r="7" spans="1:25" ht="16.5" customHeight="1" thickBot="1">
      <c r="A7" s="718"/>
      <c r="B7" s="696"/>
      <c r="C7" s="703"/>
      <c r="D7" s="696"/>
      <c r="E7" s="696"/>
      <c r="F7" s="696"/>
      <c r="G7" s="716"/>
      <c r="H7" s="715"/>
      <c r="I7" s="703"/>
      <c r="J7" s="696"/>
      <c r="K7" s="699"/>
      <c r="L7" s="696"/>
      <c r="M7" s="699"/>
      <c r="N7" s="720"/>
      <c r="O7" s="696"/>
      <c r="P7" s="703"/>
      <c r="Q7" s="706"/>
      <c r="R7" s="707"/>
      <c r="S7" s="711"/>
      <c r="T7" s="712"/>
      <c r="U7" s="712"/>
      <c r="V7" s="713"/>
      <c r="W7" s="712"/>
      <c r="X7" s="712"/>
      <c r="Y7" s="713"/>
    </row>
    <row r="8" spans="1:25" ht="13.5" hidden="1" thickBot="1">
      <c r="A8" s="718"/>
      <c r="B8" s="696"/>
      <c r="C8" s="703"/>
      <c r="D8" s="696"/>
      <c r="E8" s="696"/>
      <c r="F8" s="696"/>
      <c r="G8" s="716"/>
      <c r="H8" s="715"/>
      <c r="I8" s="703"/>
      <c r="J8" s="696"/>
      <c r="K8" s="699"/>
      <c r="L8" s="696"/>
      <c r="M8" s="699"/>
      <c r="N8" s="720"/>
      <c r="O8" s="696"/>
      <c r="P8" s="703"/>
      <c r="Q8" s="706"/>
      <c r="R8" s="707"/>
      <c r="S8" s="711"/>
      <c r="T8" s="712"/>
      <c r="U8" s="712"/>
      <c r="V8" s="713"/>
      <c r="W8" s="712"/>
      <c r="X8" s="712"/>
      <c r="Y8" s="713"/>
    </row>
    <row r="9" spans="1:25" ht="21.75" customHeight="1" hidden="1">
      <c r="A9" s="719"/>
      <c r="B9" s="697"/>
      <c r="C9" s="703"/>
      <c r="D9" s="696"/>
      <c r="E9" s="696"/>
      <c r="F9" s="696"/>
      <c r="G9" s="716"/>
      <c r="H9" s="715"/>
      <c r="I9" s="703"/>
      <c r="J9" s="697"/>
      <c r="K9" s="700"/>
      <c r="L9" s="697"/>
      <c r="M9" s="700"/>
      <c r="N9" s="720"/>
      <c r="O9" s="697"/>
      <c r="P9" s="703"/>
      <c r="Q9" s="706"/>
      <c r="R9" s="707"/>
      <c r="S9" s="711"/>
      <c r="T9" s="712"/>
      <c r="U9" s="712"/>
      <c r="V9" s="713"/>
      <c r="W9" s="712"/>
      <c r="X9" s="712"/>
      <c r="Y9" s="713"/>
    </row>
    <row r="10" spans="1:25" ht="77.25" customHeight="1" thickBot="1">
      <c r="A10" s="397"/>
      <c r="B10" s="398"/>
      <c r="C10" s="398"/>
      <c r="D10" s="398"/>
      <c r="E10" s="398"/>
      <c r="F10" s="398"/>
      <c r="G10" s="398"/>
      <c r="H10" s="398"/>
      <c r="I10" s="399"/>
      <c r="J10" s="399"/>
      <c r="K10" s="398"/>
      <c r="L10" s="399"/>
      <c r="M10" s="398"/>
      <c r="N10" s="398"/>
      <c r="O10" s="398"/>
      <c r="P10" s="398"/>
      <c r="Q10" s="400" t="s">
        <v>275</v>
      </c>
      <c r="R10" s="401" t="s">
        <v>276</v>
      </c>
      <c r="S10" s="402" t="s">
        <v>275</v>
      </c>
      <c r="T10" s="402" t="s">
        <v>276</v>
      </c>
      <c r="U10" s="402" t="s">
        <v>300</v>
      </c>
      <c r="V10" s="403" t="s">
        <v>288</v>
      </c>
      <c r="W10" s="402" t="s">
        <v>277</v>
      </c>
      <c r="X10" s="402" t="s">
        <v>276</v>
      </c>
      <c r="Y10" s="404" t="s">
        <v>278</v>
      </c>
    </row>
    <row r="11" spans="1:25" ht="24" thickBot="1">
      <c r="A11" s="398">
        <v>1</v>
      </c>
      <c r="B11" s="399">
        <v>2</v>
      </c>
      <c r="C11" s="405">
        <v>3</v>
      </c>
      <c r="D11" s="405">
        <v>4</v>
      </c>
      <c r="E11" s="405">
        <v>5</v>
      </c>
      <c r="F11" s="405">
        <v>6</v>
      </c>
      <c r="G11" s="405">
        <v>7</v>
      </c>
      <c r="H11" s="405">
        <v>8</v>
      </c>
      <c r="I11" s="405">
        <v>9</v>
      </c>
      <c r="J11" s="405">
        <v>10</v>
      </c>
      <c r="K11" s="405">
        <v>11</v>
      </c>
      <c r="L11" s="405">
        <v>10</v>
      </c>
      <c r="M11" s="405">
        <v>11</v>
      </c>
      <c r="N11" s="405">
        <v>12</v>
      </c>
      <c r="O11" s="405">
        <v>13</v>
      </c>
      <c r="P11" s="405"/>
      <c r="Q11" s="406"/>
      <c r="R11" s="407"/>
      <c r="S11" s="408">
        <v>14</v>
      </c>
      <c r="T11" s="408">
        <v>15</v>
      </c>
      <c r="U11" s="408">
        <v>16</v>
      </c>
      <c r="V11" s="408">
        <v>17</v>
      </c>
      <c r="W11" s="408">
        <v>18</v>
      </c>
      <c r="X11" s="408">
        <v>19</v>
      </c>
      <c r="Y11" s="407">
        <v>20</v>
      </c>
    </row>
    <row r="12" spans="1:25" ht="24" thickBot="1">
      <c r="A12" s="296"/>
      <c r="B12" s="409" t="s">
        <v>155</v>
      </c>
      <c r="C12" s="297"/>
      <c r="D12" s="297"/>
      <c r="E12" s="298"/>
      <c r="F12" s="298"/>
      <c r="G12" s="298"/>
      <c r="H12" s="298"/>
      <c r="I12" s="298"/>
      <c r="J12" s="298"/>
      <c r="K12" s="299"/>
      <c r="L12" s="298"/>
      <c r="M12" s="299"/>
      <c r="N12" s="299"/>
      <c r="O12" s="300"/>
      <c r="P12" s="301"/>
      <c r="Q12" s="302"/>
      <c r="R12" s="303"/>
      <c r="S12" s="302"/>
      <c r="T12" s="304"/>
      <c r="U12" s="303"/>
      <c r="V12" s="304"/>
      <c r="W12" s="302"/>
      <c r="X12" s="304"/>
      <c r="Y12" s="303"/>
    </row>
    <row r="13" spans="1:25" ht="23.25">
      <c r="A13" s="410">
        <v>1</v>
      </c>
      <c r="B13" s="411" t="s">
        <v>76</v>
      </c>
      <c r="C13" s="412" t="s">
        <v>158</v>
      </c>
      <c r="D13" s="413" t="s">
        <v>159</v>
      </c>
      <c r="E13" s="414" t="s">
        <v>58</v>
      </c>
      <c r="F13" s="415" t="s">
        <v>258</v>
      </c>
      <c r="G13" s="307" t="s">
        <v>485</v>
      </c>
      <c r="H13" s="651">
        <v>0.78</v>
      </c>
      <c r="I13" s="416">
        <f>0.2+0.35</f>
        <v>0.55</v>
      </c>
      <c r="J13" s="417" t="s">
        <v>259</v>
      </c>
      <c r="K13" s="418" t="s">
        <v>260</v>
      </c>
      <c r="L13" s="417" t="s">
        <v>390</v>
      </c>
      <c r="M13" s="419">
        <v>89211781400</v>
      </c>
      <c r="N13" s="420">
        <v>0.014</v>
      </c>
      <c r="O13" s="421">
        <v>1</v>
      </c>
      <c r="P13" s="422">
        <v>2.3</v>
      </c>
      <c r="Q13" s="423"/>
      <c r="R13" s="424"/>
      <c r="S13" s="425" t="s">
        <v>299</v>
      </c>
      <c r="T13" s="589">
        <f>I13</f>
        <v>0.55</v>
      </c>
      <c r="U13" s="420">
        <v>38</v>
      </c>
      <c r="V13" s="427">
        <v>10</v>
      </c>
      <c r="W13" s="425"/>
      <c r="X13" s="428"/>
      <c r="Y13" s="428"/>
    </row>
    <row r="14" spans="1:25" ht="23.25">
      <c r="A14" s="429">
        <v>2</v>
      </c>
      <c r="B14" s="430" t="s">
        <v>77</v>
      </c>
      <c r="C14" s="431" t="s">
        <v>73</v>
      </c>
      <c r="D14" s="432" t="s">
        <v>159</v>
      </c>
      <c r="E14" s="433" t="s">
        <v>14</v>
      </c>
      <c r="F14" s="415" t="s">
        <v>258</v>
      </c>
      <c r="G14" s="307" t="s">
        <v>488</v>
      </c>
      <c r="H14" s="652">
        <v>0.352</v>
      </c>
      <c r="I14" s="434">
        <f>0.16+0.2</f>
        <v>0.36</v>
      </c>
      <c r="J14" s="433" t="s">
        <v>117</v>
      </c>
      <c r="K14" s="435" t="s">
        <v>43</v>
      </c>
      <c r="L14" s="433" t="s">
        <v>117</v>
      </c>
      <c r="M14" s="435" t="s">
        <v>43</v>
      </c>
      <c r="N14" s="415">
        <v>0.033</v>
      </c>
      <c r="O14" s="436">
        <v>0.35</v>
      </c>
      <c r="P14" s="437">
        <v>2</v>
      </c>
      <c r="Q14" s="438"/>
      <c r="R14" s="439"/>
      <c r="S14" s="440" t="s">
        <v>16</v>
      </c>
      <c r="T14" s="589">
        <f>I14</f>
        <v>0.36</v>
      </c>
      <c r="U14" s="415">
        <v>1</v>
      </c>
      <c r="V14" s="441"/>
      <c r="W14" s="440"/>
      <c r="X14" s="442"/>
      <c r="Y14" s="442"/>
    </row>
    <row r="15" spans="1:25" ht="23.25">
      <c r="A15" s="429">
        <v>3</v>
      </c>
      <c r="B15" s="430" t="s">
        <v>15</v>
      </c>
      <c r="C15" s="431" t="s">
        <v>50</v>
      </c>
      <c r="D15" s="432" t="s">
        <v>159</v>
      </c>
      <c r="E15" s="433" t="s">
        <v>16</v>
      </c>
      <c r="F15" s="415" t="s">
        <v>258</v>
      </c>
      <c r="G15" s="307" t="s">
        <v>491</v>
      </c>
      <c r="H15" s="652">
        <v>0.06</v>
      </c>
      <c r="I15" s="434">
        <f>0.03+0.02</f>
        <v>0.05</v>
      </c>
      <c r="J15" s="433" t="s">
        <v>202</v>
      </c>
      <c r="K15" s="435" t="s">
        <v>203</v>
      </c>
      <c r="L15" s="433" t="s">
        <v>202</v>
      </c>
      <c r="M15" s="435" t="s">
        <v>203</v>
      </c>
      <c r="N15" s="415">
        <v>0</v>
      </c>
      <c r="O15" s="436">
        <v>0</v>
      </c>
      <c r="P15" s="437">
        <v>3</v>
      </c>
      <c r="Q15" s="438"/>
      <c r="R15" s="439"/>
      <c r="S15" s="440"/>
      <c r="T15" s="435"/>
      <c r="U15" s="415"/>
      <c r="V15" s="441"/>
      <c r="W15" s="440" t="s">
        <v>303</v>
      </c>
      <c r="X15" s="461">
        <f>I15</f>
        <v>0.05</v>
      </c>
      <c r="Y15" s="442">
        <v>30</v>
      </c>
    </row>
    <row r="16" spans="1:25" ht="23.25">
      <c r="A16" s="429">
        <v>4</v>
      </c>
      <c r="B16" s="430" t="s">
        <v>106</v>
      </c>
      <c r="C16" s="431" t="s">
        <v>50</v>
      </c>
      <c r="D16" s="432" t="s">
        <v>159</v>
      </c>
      <c r="E16" s="433" t="s">
        <v>44</v>
      </c>
      <c r="F16" s="415" t="s">
        <v>258</v>
      </c>
      <c r="G16" s="307" t="s">
        <v>486</v>
      </c>
      <c r="H16" s="653">
        <v>0.51</v>
      </c>
      <c r="I16" s="434">
        <f>0.13+0.23</f>
        <v>0.36</v>
      </c>
      <c r="J16" s="433" t="s">
        <v>127</v>
      </c>
      <c r="K16" s="435" t="s">
        <v>97</v>
      </c>
      <c r="L16" s="433" t="s">
        <v>127</v>
      </c>
      <c r="M16" s="435" t="s">
        <v>97</v>
      </c>
      <c r="N16" s="415">
        <v>0.01</v>
      </c>
      <c r="O16" s="436">
        <v>0.35</v>
      </c>
      <c r="P16" s="437">
        <v>2</v>
      </c>
      <c r="Q16" s="438"/>
      <c r="R16" s="439"/>
      <c r="S16" s="440" t="s">
        <v>44</v>
      </c>
      <c r="T16" s="589">
        <f>I16</f>
        <v>0.36</v>
      </c>
      <c r="U16" s="415">
        <v>36</v>
      </c>
      <c r="V16" s="441"/>
      <c r="W16" s="440"/>
      <c r="X16" s="442"/>
      <c r="Y16" s="442"/>
    </row>
    <row r="17" spans="1:25" ht="23.25">
      <c r="A17" s="429">
        <v>5</v>
      </c>
      <c r="B17" s="430" t="s">
        <v>243</v>
      </c>
      <c r="C17" s="431" t="s">
        <v>50</v>
      </c>
      <c r="D17" s="432" t="s">
        <v>159</v>
      </c>
      <c r="E17" s="433" t="s">
        <v>61</v>
      </c>
      <c r="F17" s="415" t="s">
        <v>258</v>
      </c>
      <c r="G17" s="307" t="s">
        <v>493</v>
      </c>
      <c r="H17" s="654">
        <v>0.1</v>
      </c>
      <c r="I17" s="443">
        <f>0.02+0.05</f>
        <v>0.07</v>
      </c>
      <c r="J17" s="433" t="s">
        <v>261</v>
      </c>
      <c r="K17" s="435" t="s">
        <v>262</v>
      </c>
      <c r="L17" s="433" t="s">
        <v>391</v>
      </c>
      <c r="M17" s="435" t="s">
        <v>262</v>
      </c>
      <c r="N17" s="415">
        <v>0</v>
      </c>
      <c r="O17" s="436">
        <v>0</v>
      </c>
      <c r="P17" s="437">
        <v>3</v>
      </c>
      <c r="Q17" s="438"/>
      <c r="R17" s="439"/>
      <c r="S17" s="440"/>
      <c r="T17" s="435"/>
      <c r="U17" s="415"/>
      <c r="V17" s="441"/>
      <c r="W17" s="440" t="s">
        <v>304</v>
      </c>
      <c r="X17" s="461">
        <f>I17</f>
        <v>0.07</v>
      </c>
      <c r="Y17" s="442">
        <v>30</v>
      </c>
    </row>
    <row r="18" spans="1:25" ht="23.25">
      <c r="A18" s="429">
        <v>6</v>
      </c>
      <c r="B18" s="430" t="s">
        <v>78</v>
      </c>
      <c r="C18" s="431" t="s">
        <v>69</v>
      </c>
      <c r="D18" s="432" t="s">
        <v>159</v>
      </c>
      <c r="E18" s="433" t="s">
        <v>17</v>
      </c>
      <c r="F18" s="415" t="s">
        <v>258</v>
      </c>
      <c r="G18" s="307" t="s">
        <v>492</v>
      </c>
      <c r="H18" s="654">
        <v>0.19</v>
      </c>
      <c r="I18" s="443">
        <f>0.05+0.085</f>
        <v>0.135</v>
      </c>
      <c r="J18" s="433" t="s">
        <v>245</v>
      </c>
      <c r="K18" s="444">
        <v>89211585013</v>
      </c>
      <c r="L18" s="433" t="s">
        <v>245</v>
      </c>
      <c r="M18" s="444">
        <v>89211585013</v>
      </c>
      <c r="N18" s="415">
        <v>0</v>
      </c>
      <c r="O18" s="436">
        <v>0</v>
      </c>
      <c r="P18" s="437">
        <v>3</v>
      </c>
      <c r="Q18" s="438"/>
      <c r="R18" s="439"/>
      <c r="S18" s="440" t="s">
        <v>17</v>
      </c>
      <c r="T18" s="589">
        <f>I18</f>
        <v>0.135</v>
      </c>
      <c r="U18" s="415">
        <v>8</v>
      </c>
      <c r="V18" s="441">
        <v>24</v>
      </c>
      <c r="W18" s="440"/>
      <c r="X18" s="442"/>
      <c r="Y18" s="442"/>
    </row>
    <row r="19" spans="1:25" ht="23.25">
      <c r="A19" s="429">
        <v>7</v>
      </c>
      <c r="B19" s="430" t="s">
        <v>456</v>
      </c>
      <c r="C19" s="431" t="s">
        <v>50</v>
      </c>
      <c r="D19" s="432" t="s">
        <v>159</v>
      </c>
      <c r="E19" s="433" t="s">
        <v>71</v>
      </c>
      <c r="F19" s="415" t="s">
        <v>258</v>
      </c>
      <c r="G19" s="307" t="s">
        <v>481</v>
      </c>
      <c r="H19" s="654">
        <v>0.155</v>
      </c>
      <c r="I19" s="434">
        <f>0.04+0.07</f>
        <v>0.11000000000000001</v>
      </c>
      <c r="J19" s="433" t="s">
        <v>392</v>
      </c>
      <c r="K19" s="435" t="s">
        <v>142</v>
      </c>
      <c r="L19" s="433" t="s">
        <v>271</v>
      </c>
      <c r="M19" s="435" t="s">
        <v>142</v>
      </c>
      <c r="N19" s="415">
        <v>0</v>
      </c>
      <c r="O19" s="436">
        <v>0</v>
      </c>
      <c r="P19" s="437">
        <v>3</v>
      </c>
      <c r="Q19" s="438"/>
      <c r="R19" s="439"/>
      <c r="S19" s="440"/>
      <c r="T19" s="435"/>
      <c r="U19" s="415"/>
      <c r="V19" s="441"/>
      <c r="W19" s="440" t="s">
        <v>305</v>
      </c>
      <c r="X19" s="461">
        <f>I19</f>
        <v>0.11000000000000001</v>
      </c>
      <c r="Y19" s="442">
        <v>30</v>
      </c>
    </row>
    <row r="20" spans="1:25" ht="23.25">
      <c r="A20" s="429">
        <v>9</v>
      </c>
      <c r="B20" s="430" t="s">
        <v>90</v>
      </c>
      <c r="C20" s="431" t="s">
        <v>50</v>
      </c>
      <c r="D20" s="432" t="s">
        <v>159</v>
      </c>
      <c r="E20" s="433" t="s">
        <v>61</v>
      </c>
      <c r="F20" s="415" t="s">
        <v>258</v>
      </c>
      <c r="G20" s="307" t="s">
        <v>489</v>
      </c>
      <c r="H20" s="654">
        <v>0.163</v>
      </c>
      <c r="I20" s="434">
        <f>0.04+0.075</f>
        <v>0.11499999999999999</v>
      </c>
      <c r="J20" s="445" t="s">
        <v>272</v>
      </c>
      <c r="K20" s="446">
        <v>89533062787</v>
      </c>
      <c r="L20" s="445" t="s">
        <v>272</v>
      </c>
      <c r="M20" s="446">
        <v>89533062787</v>
      </c>
      <c r="N20" s="415">
        <v>0</v>
      </c>
      <c r="O20" s="436">
        <v>0.15</v>
      </c>
      <c r="P20" s="437">
        <v>3</v>
      </c>
      <c r="Q20" s="438"/>
      <c r="R20" s="439"/>
      <c r="S20" s="440" t="s">
        <v>61</v>
      </c>
      <c r="T20" s="589">
        <f>I20</f>
        <v>0.11499999999999999</v>
      </c>
      <c r="U20" s="415">
        <v>8</v>
      </c>
      <c r="V20" s="441">
        <v>24</v>
      </c>
      <c r="W20" s="440"/>
      <c r="X20" s="442"/>
      <c r="Y20" s="442"/>
    </row>
    <row r="21" spans="1:25" ht="23.25">
      <c r="A21" s="429">
        <v>10</v>
      </c>
      <c r="B21" s="447" t="s">
        <v>393</v>
      </c>
      <c r="C21" s="431" t="s">
        <v>50</v>
      </c>
      <c r="D21" s="432" t="s">
        <v>159</v>
      </c>
      <c r="E21" s="433" t="s">
        <v>137</v>
      </c>
      <c r="F21" s="415" t="s">
        <v>258</v>
      </c>
      <c r="G21" s="307" t="s">
        <v>482</v>
      </c>
      <c r="H21" s="654">
        <v>0.16</v>
      </c>
      <c r="I21" s="448">
        <f>0.04+0.075</f>
        <v>0.11499999999999999</v>
      </c>
      <c r="J21" s="449" t="s">
        <v>253</v>
      </c>
      <c r="K21" s="435" t="s">
        <v>139</v>
      </c>
      <c r="L21" s="433" t="s">
        <v>253</v>
      </c>
      <c r="M21" s="435" t="s">
        <v>139</v>
      </c>
      <c r="N21" s="415">
        <v>0</v>
      </c>
      <c r="O21" s="436">
        <v>0</v>
      </c>
      <c r="P21" s="437">
        <v>3</v>
      </c>
      <c r="Q21" s="438"/>
      <c r="R21" s="439"/>
      <c r="S21" s="440"/>
      <c r="T21" s="435"/>
      <c r="U21" s="415"/>
      <c r="V21" s="441"/>
      <c r="W21" s="440" t="s">
        <v>306</v>
      </c>
      <c r="X21" s="461">
        <f>I21</f>
        <v>0.11499999999999999</v>
      </c>
      <c r="Y21" s="442">
        <v>60</v>
      </c>
    </row>
    <row r="22" spans="1:25" ht="23.25">
      <c r="A22" s="429">
        <v>11</v>
      </c>
      <c r="B22" s="430" t="s">
        <v>134</v>
      </c>
      <c r="C22" s="431" t="s">
        <v>69</v>
      </c>
      <c r="D22" s="432" t="s">
        <v>159</v>
      </c>
      <c r="E22" s="433" t="s">
        <v>138</v>
      </c>
      <c r="F22" s="415" t="s">
        <v>258</v>
      </c>
      <c r="G22" s="307" t="s">
        <v>487</v>
      </c>
      <c r="H22" s="654">
        <v>0.57</v>
      </c>
      <c r="I22" s="448">
        <f>0.17+0.26</f>
        <v>0.43000000000000005</v>
      </c>
      <c r="J22" s="433" t="s">
        <v>140</v>
      </c>
      <c r="K22" s="444" t="s">
        <v>148</v>
      </c>
      <c r="L22" s="433" t="s">
        <v>140</v>
      </c>
      <c r="M22" s="450" t="s">
        <v>148</v>
      </c>
      <c r="N22" s="415">
        <v>0</v>
      </c>
      <c r="O22" s="436">
        <v>0.651</v>
      </c>
      <c r="P22" s="437">
        <v>2</v>
      </c>
      <c r="Q22" s="438"/>
      <c r="R22" s="439"/>
      <c r="S22" s="440" t="s">
        <v>138</v>
      </c>
      <c r="T22" s="589">
        <f>I22</f>
        <v>0.43000000000000005</v>
      </c>
      <c r="U22" s="415">
        <v>8</v>
      </c>
      <c r="V22" s="441">
        <v>24</v>
      </c>
      <c r="W22" s="440"/>
      <c r="X22" s="442"/>
      <c r="Y22" s="442"/>
    </row>
    <row r="23" spans="1:25" ht="23.25">
      <c r="A23" s="429">
        <v>12</v>
      </c>
      <c r="B23" s="430" t="s">
        <v>394</v>
      </c>
      <c r="C23" s="431" t="s">
        <v>69</v>
      </c>
      <c r="D23" s="432" t="s">
        <v>159</v>
      </c>
      <c r="E23" s="433" t="s">
        <v>137</v>
      </c>
      <c r="F23" s="415" t="s">
        <v>258</v>
      </c>
      <c r="G23" s="307" t="s">
        <v>490</v>
      </c>
      <c r="H23" s="654">
        <v>0.43</v>
      </c>
      <c r="I23" s="448">
        <f>0.11+0.2</f>
        <v>0.31</v>
      </c>
      <c r="J23" s="431" t="s">
        <v>377</v>
      </c>
      <c r="K23" s="452">
        <v>89512955900</v>
      </c>
      <c r="L23" s="431" t="s">
        <v>421</v>
      </c>
      <c r="M23" s="452">
        <v>89210404168</v>
      </c>
      <c r="N23" s="454">
        <v>0</v>
      </c>
      <c r="O23" s="436">
        <v>0.21</v>
      </c>
      <c r="P23" s="437">
        <v>2</v>
      </c>
      <c r="Q23" s="438"/>
      <c r="R23" s="439"/>
      <c r="S23" s="440" t="s">
        <v>137</v>
      </c>
      <c r="T23" s="590">
        <f>O23</f>
        <v>0.21</v>
      </c>
      <c r="U23" s="415">
        <v>8</v>
      </c>
      <c r="V23" s="441">
        <v>10</v>
      </c>
      <c r="W23" s="440" t="s">
        <v>306</v>
      </c>
      <c r="X23" s="461">
        <f>I23-T23</f>
        <v>0.1</v>
      </c>
      <c r="Y23" s="442">
        <v>60</v>
      </c>
    </row>
    <row r="24" spans="1:25" ht="23.25">
      <c r="A24" s="429">
        <v>13</v>
      </c>
      <c r="B24" s="430" t="s">
        <v>166</v>
      </c>
      <c r="C24" s="431" t="s">
        <v>169</v>
      </c>
      <c r="D24" s="432" t="s">
        <v>159</v>
      </c>
      <c r="E24" s="433" t="s">
        <v>168</v>
      </c>
      <c r="F24" s="415" t="s">
        <v>258</v>
      </c>
      <c r="G24" s="307" t="s">
        <v>480</v>
      </c>
      <c r="H24" s="654">
        <v>0.17</v>
      </c>
      <c r="I24" s="451">
        <f>0.05+0.08</f>
        <v>0.13</v>
      </c>
      <c r="J24" s="431" t="s">
        <v>380</v>
      </c>
      <c r="K24" s="455" t="s">
        <v>395</v>
      </c>
      <c r="L24" s="431" t="s">
        <v>380</v>
      </c>
      <c r="M24" s="456" t="s">
        <v>381</v>
      </c>
      <c r="N24" s="415">
        <v>0.02</v>
      </c>
      <c r="O24" s="436">
        <v>0.18</v>
      </c>
      <c r="P24" s="437">
        <v>2</v>
      </c>
      <c r="Q24" s="438"/>
      <c r="R24" s="439"/>
      <c r="S24" s="440" t="s">
        <v>168</v>
      </c>
      <c r="T24" s="589">
        <f>I24</f>
        <v>0.13</v>
      </c>
      <c r="U24" s="415">
        <v>1</v>
      </c>
      <c r="V24" s="441"/>
      <c r="W24" s="440"/>
      <c r="X24" s="442"/>
      <c r="Y24" s="442"/>
    </row>
    <row r="25" spans="1:25" ht="23.25">
      <c r="A25" s="429">
        <v>14</v>
      </c>
      <c r="B25" s="588" t="s">
        <v>459</v>
      </c>
      <c r="C25" s="431" t="s">
        <v>13</v>
      </c>
      <c r="D25" s="432" t="s">
        <v>159</v>
      </c>
      <c r="E25" s="433" t="s">
        <v>17</v>
      </c>
      <c r="F25" s="415" t="s">
        <v>258</v>
      </c>
      <c r="G25" s="307" t="s">
        <v>484</v>
      </c>
      <c r="H25" s="654">
        <v>0.13</v>
      </c>
      <c r="I25" s="448">
        <f>0.04+0.06</f>
        <v>0.1</v>
      </c>
      <c r="J25" s="431" t="s">
        <v>377</v>
      </c>
      <c r="K25" s="452">
        <v>89512955900</v>
      </c>
      <c r="L25" s="431" t="s">
        <v>421</v>
      </c>
      <c r="M25" s="452">
        <v>89210404168</v>
      </c>
      <c r="N25" s="457">
        <v>0</v>
      </c>
      <c r="O25" s="436">
        <v>0.085</v>
      </c>
      <c r="P25" s="437">
        <v>3</v>
      </c>
      <c r="Q25" s="438"/>
      <c r="R25" s="439"/>
      <c r="S25" s="440" t="s">
        <v>17</v>
      </c>
      <c r="T25" s="590">
        <f>O25</f>
        <v>0.085</v>
      </c>
      <c r="U25" s="415">
        <v>8</v>
      </c>
      <c r="V25" s="441">
        <v>16</v>
      </c>
      <c r="W25" s="440" t="s">
        <v>396</v>
      </c>
      <c r="X25" s="461">
        <f>I25-T25</f>
        <v>0.015</v>
      </c>
      <c r="Y25" s="442">
        <v>30</v>
      </c>
    </row>
    <row r="26" spans="1:25" ht="23.25">
      <c r="A26" s="429">
        <v>15</v>
      </c>
      <c r="B26" s="430" t="s">
        <v>242</v>
      </c>
      <c r="C26" s="431" t="s">
        <v>69</v>
      </c>
      <c r="D26" s="432" t="s">
        <v>159</v>
      </c>
      <c r="E26" s="433" t="s">
        <v>137</v>
      </c>
      <c r="F26" s="415" t="s">
        <v>258</v>
      </c>
      <c r="G26" s="307" t="s">
        <v>483</v>
      </c>
      <c r="H26" s="654">
        <v>0.33</v>
      </c>
      <c r="I26" s="451">
        <f>0.1+0.15</f>
        <v>0.25</v>
      </c>
      <c r="J26" s="431" t="s">
        <v>247</v>
      </c>
      <c r="K26" s="458" t="s">
        <v>364</v>
      </c>
      <c r="L26" s="431" t="s">
        <v>247</v>
      </c>
      <c r="M26" s="452">
        <v>89217245348</v>
      </c>
      <c r="N26" s="458"/>
      <c r="O26" s="459"/>
      <c r="P26" s="437"/>
      <c r="Q26" s="438"/>
      <c r="R26" s="439"/>
      <c r="S26" s="440"/>
      <c r="T26" s="435"/>
      <c r="U26" s="415"/>
      <c r="V26" s="441"/>
      <c r="W26" s="440" t="s">
        <v>397</v>
      </c>
      <c r="X26" s="461">
        <f>I26</f>
        <v>0.25</v>
      </c>
      <c r="Y26" s="442">
        <v>30</v>
      </c>
    </row>
    <row r="27" spans="1:25" ht="23.25">
      <c r="A27" s="429">
        <v>16</v>
      </c>
      <c r="B27" s="430" t="s">
        <v>160</v>
      </c>
      <c r="C27" s="431"/>
      <c r="D27" s="432" t="s">
        <v>159</v>
      </c>
      <c r="E27" s="433" t="s">
        <v>161</v>
      </c>
      <c r="F27" s="415" t="s">
        <v>258</v>
      </c>
      <c r="G27" s="307" t="s">
        <v>494</v>
      </c>
      <c r="H27" s="434">
        <v>0.77</v>
      </c>
      <c r="I27" s="443">
        <v>0.39</v>
      </c>
      <c r="J27" s="433"/>
      <c r="K27" s="435"/>
      <c r="L27" s="433"/>
      <c r="M27" s="426"/>
      <c r="N27" s="460">
        <v>0.036</v>
      </c>
      <c r="O27" s="436">
        <v>0.166</v>
      </c>
      <c r="P27" s="437">
        <v>3</v>
      </c>
      <c r="Q27" s="438"/>
      <c r="R27" s="439"/>
      <c r="S27" s="440" t="s">
        <v>476</v>
      </c>
      <c r="T27" s="590">
        <f>O27</f>
        <v>0.166</v>
      </c>
      <c r="U27" s="415">
        <v>1</v>
      </c>
      <c r="V27" s="441"/>
      <c r="W27" s="440" t="s">
        <v>398</v>
      </c>
      <c r="X27" s="591">
        <f>I27-T27</f>
        <v>0.224</v>
      </c>
      <c r="Y27" s="442">
        <v>60</v>
      </c>
    </row>
    <row r="28" spans="1:25" ht="23.25">
      <c r="A28" s="429">
        <v>17</v>
      </c>
      <c r="B28" s="430" t="s">
        <v>154</v>
      </c>
      <c r="C28" s="431" t="s">
        <v>263</v>
      </c>
      <c r="D28" s="432" t="s">
        <v>159</v>
      </c>
      <c r="E28" s="433" t="s">
        <v>156</v>
      </c>
      <c r="F28" s="415" t="s">
        <v>258</v>
      </c>
      <c r="G28" s="307" t="s">
        <v>495</v>
      </c>
      <c r="H28" s="434">
        <v>1.5</v>
      </c>
      <c r="I28" s="451">
        <v>0.91</v>
      </c>
      <c r="J28" s="433" t="s">
        <v>122</v>
      </c>
      <c r="K28" s="435" t="s">
        <v>128</v>
      </c>
      <c r="L28" s="433" t="s">
        <v>399</v>
      </c>
      <c r="M28" s="435" t="s">
        <v>378</v>
      </c>
      <c r="N28" s="415">
        <v>0.04</v>
      </c>
      <c r="O28" s="436">
        <v>0.555</v>
      </c>
      <c r="P28" s="437">
        <v>2.3</v>
      </c>
      <c r="Q28" s="438"/>
      <c r="R28" s="439"/>
      <c r="S28" s="440" t="s">
        <v>400</v>
      </c>
      <c r="T28" s="590">
        <f>O28</f>
        <v>0.555</v>
      </c>
      <c r="U28" s="415">
        <v>8</v>
      </c>
      <c r="V28" s="441"/>
      <c r="W28" s="440" t="s">
        <v>310</v>
      </c>
      <c r="X28" s="461">
        <f>I28-T28</f>
        <v>0.355</v>
      </c>
      <c r="Y28" s="442">
        <v>60</v>
      </c>
    </row>
    <row r="29" spans="1:25" ht="23.25">
      <c r="A29" s="462"/>
      <c r="B29" s="430"/>
      <c r="C29" s="431"/>
      <c r="D29" s="431" t="s">
        <v>264</v>
      </c>
      <c r="E29" s="433"/>
      <c r="F29" s="431"/>
      <c r="G29" s="307"/>
      <c r="H29" s="434"/>
      <c r="I29" s="443"/>
      <c r="J29" s="433"/>
      <c r="K29" s="435"/>
      <c r="L29" s="433"/>
      <c r="M29" s="435"/>
      <c r="N29" s="415"/>
      <c r="O29" s="463"/>
      <c r="P29" s="437"/>
      <c r="Q29" s="438"/>
      <c r="R29" s="439"/>
      <c r="S29" s="440" t="s">
        <v>401</v>
      </c>
      <c r="T29" s="435"/>
      <c r="U29" s="415"/>
      <c r="V29" s="441"/>
      <c r="W29" s="440"/>
      <c r="X29" s="442"/>
      <c r="Y29" s="442"/>
    </row>
    <row r="30" spans="1:25" ht="24" thickBot="1">
      <c r="A30" s="464"/>
      <c r="B30" s="465"/>
      <c r="C30" s="466"/>
      <c r="D30" s="466"/>
      <c r="E30" s="467"/>
      <c r="F30" s="466"/>
      <c r="G30" s="307"/>
      <c r="H30" s="468"/>
      <c r="I30" s="469">
        <f>SUM(I13:I29)</f>
        <v>4.385000000000001</v>
      </c>
      <c r="J30" s="467"/>
      <c r="K30" s="470"/>
      <c r="L30" s="467"/>
      <c r="M30" s="470"/>
      <c r="N30" s="471"/>
      <c r="O30" s="472"/>
      <c r="P30" s="473"/>
      <c r="Q30" s="474"/>
      <c r="R30" s="475"/>
      <c r="S30" s="476"/>
      <c r="T30" s="470"/>
      <c r="U30" s="471"/>
      <c r="V30" s="477"/>
      <c r="W30" s="476"/>
      <c r="X30" s="478"/>
      <c r="Y30" s="478"/>
    </row>
    <row r="31" spans="1:25" ht="24" thickBot="1">
      <c r="A31" s="479"/>
      <c r="B31" s="480" t="s">
        <v>265</v>
      </c>
      <c r="C31" s="481"/>
      <c r="D31" s="482"/>
      <c r="E31" s="482"/>
      <c r="F31" s="482"/>
      <c r="G31" s="308"/>
      <c r="H31" s="483">
        <f>SUM(H13:H30)</f>
        <v>6.369999999999999</v>
      </c>
      <c r="I31" s="587" t="s">
        <v>516</v>
      </c>
      <c r="J31" s="484"/>
      <c r="K31" s="482"/>
      <c r="L31" s="484"/>
      <c r="M31" s="482"/>
      <c r="N31" s="485">
        <v>0.193</v>
      </c>
      <c r="O31" s="485">
        <v>4.427</v>
      </c>
      <c r="P31" s="486"/>
      <c r="Q31" s="487"/>
      <c r="R31" s="488">
        <v>0</v>
      </c>
      <c r="S31" s="489"/>
      <c r="T31" s="490">
        <f>SUM(T13:T30)</f>
        <v>3.096</v>
      </c>
      <c r="U31" s="491"/>
      <c r="V31" s="492"/>
      <c r="W31" s="493">
        <v>27</v>
      </c>
      <c r="X31" s="494">
        <f>SUM(X13:X30)</f>
        <v>1.2890000000000001</v>
      </c>
      <c r="Y31" s="494"/>
    </row>
    <row r="32" spans="1:25" ht="23.25">
      <c r="A32" s="495"/>
      <c r="B32" s="496"/>
      <c r="C32" s="496"/>
      <c r="D32" s="496"/>
      <c r="E32" s="496"/>
      <c r="F32" s="496"/>
      <c r="G32" s="309"/>
      <c r="H32" s="497"/>
      <c r="I32" s="497" t="s">
        <v>519</v>
      </c>
      <c r="J32" s="496"/>
      <c r="K32" s="498"/>
      <c r="L32" s="496"/>
      <c r="M32" s="498"/>
      <c r="N32" s="499"/>
      <c r="O32" s="499"/>
      <c r="P32" s="500"/>
      <c r="Q32" s="423"/>
      <c r="R32" s="424"/>
      <c r="S32" s="425"/>
      <c r="T32" s="426"/>
      <c r="U32" s="690"/>
      <c r="V32" s="691"/>
      <c r="W32" s="425"/>
      <c r="X32" s="428"/>
      <c r="Y32" s="428"/>
    </row>
    <row r="33" spans="1:25" ht="24" thickBot="1">
      <c r="A33" s="462"/>
      <c r="B33" s="501" t="s">
        <v>157</v>
      </c>
      <c r="C33" s="502"/>
      <c r="D33" s="502"/>
      <c r="E33" s="496"/>
      <c r="F33" s="496"/>
      <c r="G33" s="309"/>
      <c r="H33" s="497"/>
      <c r="I33" s="497"/>
      <c r="J33" s="496"/>
      <c r="K33" s="503"/>
      <c r="L33" s="496"/>
      <c r="M33" s="503"/>
      <c r="N33" s="463"/>
      <c r="O33" s="463"/>
      <c r="P33" s="437"/>
      <c r="Q33" s="504"/>
      <c r="R33" s="505"/>
      <c r="S33" s="506"/>
      <c r="T33" s="507"/>
      <c r="U33" s="415"/>
      <c r="V33" s="508"/>
      <c r="W33" s="506"/>
      <c r="X33" s="509"/>
      <c r="Y33" s="509"/>
    </row>
    <row r="34" spans="1:25" ht="23.25">
      <c r="A34" s="410">
        <v>1</v>
      </c>
      <c r="B34" s="411" t="s">
        <v>79</v>
      </c>
      <c r="C34" s="412" t="s">
        <v>147</v>
      </c>
      <c r="D34" s="413" t="s">
        <v>159</v>
      </c>
      <c r="E34" s="414" t="s">
        <v>19</v>
      </c>
      <c r="F34" s="415" t="s">
        <v>258</v>
      </c>
      <c r="G34" s="307" t="s">
        <v>488</v>
      </c>
      <c r="H34" s="416">
        <v>0.58</v>
      </c>
      <c r="I34" s="416">
        <f>0.18+0.26</f>
        <v>0.44</v>
      </c>
      <c r="J34" s="414" t="s">
        <v>117</v>
      </c>
      <c r="K34" s="418" t="s">
        <v>43</v>
      </c>
      <c r="L34" s="414" t="s">
        <v>117</v>
      </c>
      <c r="M34" s="418" t="s">
        <v>43</v>
      </c>
      <c r="N34" s="420">
        <v>0.04</v>
      </c>
      <c r="O34" s="510">
        <v>0.995</v>
      </c>
      <c r="P34" s="422">
        <v>2</v>
      </c>
      <c r="Q34" s="423"/>
      <c r="R34" s="424"/>
      <c r="S34" s="425" t="s">
        <v>307</v>
      </c>
      <c r="T34" s="589">
        <f>I34</f>
        <v>0.44</v>
      </c>
      <c r="U34" s="420">
        <v>1</v>
      </c>
      <c r="V34" s="427"/>
      <c r="W34" s="425"/>
      <c r="X34" s="428"/>
      <c r="Y34" s="428"/>
    </row>
    <row r="35" spans="1:25" ht="23.25">
      <c r="A35" s="429">
        <v>2</v>
      </c>
      <c r="B35" s="430" t="s">
        <v>479</v>
      </c>
      <c r="C35" s="431" t="s">
        <v>50</v>
      </c>
      <c r="D35" s="432" t="s">
        <v>159</v>
      </c>
      <c r="E35" s="433" t="s">
        <v>20</v>
      </c>
      <c r="F35" s="415" t="s">
        <v>258</v>
      </c>
      <c r="G35" s="307" t="s">
        <v>496</v>
      </c>
      <c r="H35" s="434">
        <v>0.95</v>
      </c>
      <c r="I35" s="448">
        <f>0.28+0.43</f>
        <v>0.71</v>
      </c>
      <c r="J35" s="433" t="s">
        <v>129</v>
      </c>
      <c r="K35" s="435" t="s">
        <v>46</v>
      </c>
      <c r="L35" s="433" t="s">
        <v>129</v>
      </c>
      <c r="M35" s="435" t="s">
        <v>46</v>
      </c>
      <c r="N35" s="415">
        <v>0.279</v>
      </c>
      <c r="O35" s="436">
        <v>1</v>
      </c>
      <c r="P35" s="437">
        <v>2</v>
      </c>
      <c r="Q35" s="438"/>
      <c r="R35" s="439"/>
      <c r="S35" s="440" t="s">
        <v>308</v>
      </c>
      <c r="T35" s="513">
        <f>I35</f>
        <v>0.71</v>
      </c>
      <c r="U35" s="415">
        <v>8</v>
      </c>
      <c r="V35" s="441">
        <v>24</v>
      </c>
      <c r="W35" s="440"/>
      <c r="X35" s="442"/>
      <c r="Y35" s="442"/>
    </row>
    <row r="36" spans="1:25" ht="23.25">
      <c r="A36" s="429">
        <v>3</v>
      </c>
      <c r="B36" s="430" t="s">
        <v>251</v>
      </c>
      <c r="C36" s="431" t="s">
        <v>63</v>
      </c>
      <c r="D36" s="432" t="s">
        <v>159</v>
      </c>
      <c r="E36" s="433" t="s">
        <v>21</v>
      </c>
      <c r="F36" s="415" t="s">
        <v>258</v>
      </c>
      <c r="G36" s="307" t="s">
        <v>497</v>
      </c>
      <c r="H36" s="434">
        <v>0.58</v>
      </c>
      <c r="I36" s="451">
        <f>0.18+0.26</f>
        <v>0.44</v>
      </c>
      <c r="J36" s="433" t="s">
        <v>130</v>
      </c>
      <c r="K36" s="435" t="s">
        <v>86</v>
      </c>
      <c r="L36" s="433" t="s">
        <v>402</v>
      </c>
      <c r="M36" s="435" t="s">
        <v>403</v>
      </c>
      <c r="N36" s="415">
        <v>0.04</v>
      </c>
      <c r="O36" s="436">
        <v>0.65</v>
      </c>
      <c r="P36" s="437">
        <v>2</v>
      </c>
      <c r="Q36" s="438"/>
      <c r="R36" s="439"/>
      <c r="S36" s="440" t="s">
        <v>21</v>
      </c>
      <c r="T36" s="513">
        <f>I36</f>
        <v>0.44</v>
      </c>
      <c r="U36" s="415">
        <v>8</v>
      </c>
      <c r="V36" s="441">
        <v>24</v>
      </c>
      <c r="W36" s="440"/>
      <c r="X36" s="442"/>
      <c r="Y36" s="442"/>
    </row>
    <row r="37" spans="1:25" ht="23.25">
      <c r="A37" s="429">
        <v>4</v>
      </c>
      <c r="B37" s="430" t="s">
        <v>102</v>
      </c>
      <c r="C37" s="431" t="s">
        <v>50</v>
      </c>
      <c r="D37" s="432" t="s">
        <v>159</v>
      </c>
      <c r="E37" s="433" t="s">
        <v>17</v>
      </c>
      <c r="F37" s="415" t="s">
        <v>258</v>
      </c>
      <c r="G37" s="307" t="s">
        <v>498</v>
      </c>
      <c r="H37" s="434">
        <v>0.2</v>
      </c>
      <c r="I37" s="451">
        <f>0.06+0.26</f>
        <v>0.32</v>
      </c>
      <c r="J37" s="433" t="s">
        <v>404</v>
      </c>
      <c r="K37" s="435" t="s">
        <v>405</v>
      </c>
      <c r="L37" s="431" t="s">
        <v>382</v>
      </c>
      <c r="M37" s="452">
        <v>89212769415</v>
      </c>
      <c r="N37" s="415">
        <v>0</v>
      </c>
      <c r="O37" s="436">
        <v>0</v>
      </c>
      <c r="P37" s="437">
        <v>3</v>
      </c>
      <c r="Q37" s="438"/>
      <c r="R37" s="439"/>
      <c r="S37" s="440"/>
      <c r="T37" s="435"/>
      <c r="U37" s="415"/>
      <c r="V37" s="441"/>
      <c r="W37" s="440" t="s">
        <v>311</v>
      </c>
      <c r="X37" s="461">
        <f>I37</f>
        <v>0.32</v>
      </c>
      <c r="Y37" s="442">
        <v>20</v>
      </c>
    </row>
    <row r="38" spans="1:25" ht="23.25">
      <c r="A38" s="429">
        <v>5</v>
      </c>
      <c r="B38" s="430" t="s">
        <v>464</v>
      </c>
      <c r="C38" s="431" t="s">
        <v>146</v>
      </c>
      <c r="D38" s="432" t="s">
        <v>159</v>
      </c>
      <c r="E38" s="433" t="s">
        <v>47</v>
      </c>
      <c r="F38" s="415" t="s">
        <v>258</v>
      </c>
      <c r="G38" s="307" t="s">
        <v>499</v>
      </c>
      <c r="H38" s="434">
        <v>0.18</v>
      </c>
      <c r="I38" s="448">
        <f>0.06+0.08</f>
        <v>0.14</v>
      </c>
      <c r="J38" s="433" t="s">
        <v>118</v>
      </c>
      <c r="K38" s="435" t="s">
        <v>45</v>
      </c>
      <c r="L38" s="433" t="s">
        <v>118</v>
      </c>
      <c r="M38" s="435" t="s">
        <v>45</v>
      </c>
      <c r="N38" s="415">
        <v>0.03</v>
      </c>
      <c r="O38" s="436">
        <v>0.05</v>
      </c>
      <c r="P38" s="437">
        <v>2</v>
      </c>
      <c r="Q38" s="438"/>
      <c r="R38" s="439"/>
      <c r="S38" s="440" t="s">
        <v>301</v>
      </c>
      <c r="T38" s="590">
        <f>O38</f>
        <v>0.05</v>
      </c>
      <c r="U38" s="415">
        <v>1</v>
      </c>
      <c r="V38" s="441"/>
      <c r="W38" s="440" t="s">
        <v>302</v>
      </c>
      <c r="X38" s="591">
        <f>I38-T38</f>
        <v>0.09000000000000001</v>
      </c>
      <c r="Y38" s="442">
        <v>30</v>
      </c>
    </row>
    <row r="39" spans="1:25" ht="23.25">
      <c r="A39" s="429">
        <v>6</v>
      </c>
      <c r="B39" s="430" t="s">
        <v>92</v>
      </c>
      <c r="C39" s="511" t="s">
        <v>50</v>
      </c>
      <c r="D39" s="432" t="s">
        <v>159</v>
      </c>
      <c r="E39" s="433" t="s">
        <v>48</v>
      </c>
      <c r="F39" s="415" t="s">
        <v>258</v>
      </c>
      <c r="G39" s="307" t="s">
        <v>500</v>
      </c>
      <c r="H39" s="434">
        <v>0.74</v>
      </c>
      <c r="I39" s="448">
        <f>0.2+0.335</f>
        <v>0.535</v>
      </c>
      <c r="J39" s="467" t="s">
        <v>119</v>
      </c>
      <c r="K39" s="435" t="s">
        <v>143</v>
      </c>
      <c r="L39" s="467" t="s">
        <v>119</v>
      </c>
      <c r="M39" s="435" t="s">
        <v>143</v>
      </c>
      <c r="N39" s="415">
        <v>0</v>
      </c>
      <c r="O39" s="436">
        <v>0.15</v>
      </c>
      <c r="P39" s="437">
        <v>2</v>
      </c>
      <c r="Q39" s="438"/>
      <c r="R39" s="439"/>
      <c r="S39" s="440" t="s">
        <v>48</v>
      </c>
      <c r="T39" s="590">
        <f>O39</f>
        <v>0.15</v>
      </c>
      <c r="U39" s="415">
        <v>8</v>
      </c>
      <c r="V39" s="441"/>
      <c r="W39" s="440" t="s">
        <v>406</v>
      </c>
      <c r="X39" s="591">
        <f>I39-T39</f>
        <v>0.385</v>
      </c>
      <c r="Y39" s="442">
        <v>30</v>
      </c>
    </row>
    <row r="40" spans="1:25" ht="23.25">
      <c r="A40" s="429">
        <v>7</v>
      </c>
      <c r="B40" s="430" t="s">
        <v>254</v>
      </c>
      <c r="C40" s="431" t="s">
        <v>23</v>
      </c>
      <c r="D40" s="432" t="s">
        <v>159</v>
      </c>
      <c r="E40" s="433" t="s">
        <v>24</v>
      </c>
      <c r="F40" s="415" t="s">
        <v>258</v>
      </c>
      <c r="G40" s="307" t="s">
        <v>501</v>
      </c>
      <c r="H40" s="434">
        <v>0.36</v>
      </c>
      <c r="I40" s="434">
        <f>0.11+0.16</f>
        <v>0.27</v>
      </c>
      <c r="J40" s="433" t="s">
        <v>131</v>
      </c>
      <c r="K40" s="435" t="s">
        <v>72</v>
      </c>
      <c r="L40" s="433" t="s">
        <v>131</v>
      </c>
      <c r="M40" s="435" t="s">
        <v>72</v>
      </c>
      <c r="N40" s="415">
        <v>0.02</v>
      </c>
      <c r="O40" s="436">
        <v>0</v>
      </c>
      <c r="P40" s="437">
        <v>3</v>
      </c>
      <c r="Q40" s="438"/>
      <c r="R40" s="439"/>
      <c r="S40" s="440"/>
      <c r="T40" s="435"/>
      <c r="U40" s="415"/>
      <c r="V40" s="441"/>
      <c r="W40" s="440" t="s">
        <v>309</v>
      </c>
      <c r="X40" s="442">
        <v>0.35</v>
      </c>
      <c r="Y40" s="442">
        <v>30</v>
      </c>
    </row>
    <row r="41" spans="1:25" ht="23.25">
      <c r="A41" s="429">
        <v>8</v>
      </c>
      <c r="B41" s="430" t="s">
        <v>478</v>
      </c>
      <c r="C41" s="431" t="s">
        <v>69</v>
      </c>
      <c r="D41" s="432" t="s">
        <v>159</v>
      </c>
      <c r="E41" s="433" t="s">
        <v>407</v>
      </c>
      <c r="F41" s="415" t="s">
        <v>258</v>
      </c>
      <c r="G41" s="307" t="s">
        <v>502</v>
      </c>
      <c r="H41" s="434">
        <v>0.43</v>
      </c>
      <c r="I41" s="434">
        <f>0.2+0.2</f>
        <v>0.4</v>
      </c>
      <c r="J41" s="433"/>
      <c r="K41" s="435"/>
      <c r="L41" s="433" t="s">
        <v>129</v>
      </c>
      <c r="M41" s="435" t="s">
        <v>46</v>
      </c>
      <c r="N41" s="415"/>
      <c r="O41" s="436"/>
      <c r="P41" s="437"/>
      <c r="Q41" s="438"/>
      <c r="R41" s="439"/>
      <c r="S41" s="440" t="s">
        <v>301</v>
      </c>
      <c r="T41" s="435"/>
      <c r="U41" s="415"/>
      <c r="V41" s="441"/>
      <c r="W41" s="440" t="s">
        <v>408</v>
      </c>
      <c r="X41" s="461">
        <f>I41</f>
        <v>0.4</v>
      </c>
      <c r="Y41" s="442">
        <v>30</v>
      </c>
    </row>
    <row r="42" spans="1:25" ht="23.25">
      <c r="A42" s="429">
        <v>9</v>
      </c>
      <c r="B42" s="430" t="s">
        <v>160</v>
      </c>
      <c r="C42" s="431"/>
      <c r="D42" s="432"/>
      <c r="E42" s="433"/>
      <c r="F42" s="415"/>
      <c r="G42" s="307" t="s">
        <v>494</v>
      </c>
      <c r="H42" s="434">
        <v>0.13</v>
      </c>
      <c r="I42" s="434">
        <v>0.21</v>
      </c>
      <c r="J42" s="433"/>
      <c r="K42" s="435"/>
      <c r="L42" s="433"/>
      <c r="M42" s="435"/>
      <c r="N42" s="415"/>
      <c r="O42" s="436"/>
      <c r="P42" s="437"/>
      <c r="Q42" s="438"/>
      <c r="R42" s="439"/>
      <c r="S42" s="440"/>
      <c r="T42" s="435"/>
      <c r="U42" s="415"/>
      <c r="V42" s="441"/>
      <c r="W42" s="440" t="s">
        <v>397</v>
      </c>
      <c r="X42" s="461">
        <f>I42</f>
        <v>0.21</v>
      </c>
      <c r="Y42" s="442">
        <v>30</v>
      </c>
    </row>
    <row r="43" spans="1:25" ht="23.25">
      <c r="A43" s="429">
        <v>10</v>
      </c>
      <c r="B43" s="430" t="s">
        <v>154</v>
      </c>
      <c r="C43" s="431" t="s">
        <v>266</v>
      </c>
      <c r="D43" s="432" t="s">
        <v>159</v>
      </c>
      <c r="E43" s="433" t="s">
        <v>267</v>
      </c>
      <c r="F43" s="415" t="s">
        <v>258</v>
      </c>
      <c r="G43" s="307" t="s">
        <v>495</v>
      </c>
      <c r="H43" s="434">
        <v>2.1</v>
      </c>
      <c r="I43" s="512">
        <v>0.95</v>
      </c>
      <c r="J43" s="433" t="s">
        <v>122</v>
      </c>
      <c r="K43" s="435" t="s">
        <v>128</v>
      </c>
      <c r="L43" s="433" t="s">
        <v>399</v>
      </c>
      <c r="M43" s="435" t="s">
        <v>378</v>
      </c>
      <c r="N43" s="415">
        <f>SUM(N34:N40)</f>
        <v>0.40900000000000003</v>
      </c>
      <c r="O43" s="463">
        <f>SUM(O34:O40)</f>
        <v>2.8449999999999998</v>
      </c>
      <c r="P43" s="437" t="s">
        <v>167</v>
      </c>
      <c r="Q43" s="438"/>
      <c r="R43" s="439"/>
      <c r="S43" s="440" t="s">
        <v>477</v>
      </c>
      <c r="T43" s="513">
        <v>0.42</v>
      </c>
      <c r="U43" s="415">
        <v>8</v>
      </c>
      <c r="V43" s="441">
        <v>24</v>
      </c>
      <c r="W43" s="440" t="s">
        <v>312</v>
      </c>
      <c r="X43" s="461">
        <f>I43-T43</f>
        <v>0.53</v>
      </c>
      <c r="Y43" s="442">
        <v>60</v>
      </c>
    </row>
    <row r="44" spans="1:25" ht="23.25">
      <c r="A44" s="462"/>
      <c r="B44" s="430"/>
      <c r="C44" s="431"/>
      <c r="D44" s="432" t="s">
        <v>268</v>
      </c>
      <c r="E44" s="433"/>
      <c r="F44" s="415"/>
      <c r="G44" s="307"/>
      <c r="H44" s="434"/>
      <c r="I44" s="448"/>
      <c r="J44" s="433"/>
      <c r="K44" s="435"/>
      <c r="L44" s="435"/>
      <c r="M44" s="514"/>
      <c r="N44" s="415"/>
      <c r="O44" s="463"/>
      <c r="P44" s="437"/>
      <c r="Q44" s="438"/>
      <c r="R44" s="439"/>
      <c r="S44" s="440"/>
      <c r="T44" s="435"/>
      <c r="U44" s="415"/>
      <c r="V44" s="441"/>
      <c r="W44" s="440"/>
      <c r="X44" s="442"/>
      <c r="Y44" s="442"/>
    </row>
    <row r="45" spans="1:25" ht="24" thickBot="1">
      <c r="A45" s="464"/>
      <c r="B45" s="465"/>
      <c r="C45" s="466"/>
      <c r="D45" s="515"/>
      <c r="E45" s="467"/>
      <c r="F45" s="516"/>
      <c r="G45" s="307"/>
      <c r="H45" s="468"/>
      <c r="I45" s="518">
        <f>SUM(I34:I44)</f>
        <v>4.415</v>
      </c>
      <c r="J45" s="467"/>
      <c r="K45" s="470"/>
      <c r="L45" s="467"/>
      <c r="M45" s="519"/>
      <c r="N45" s="471"/>
      <c r="O45" s="472"/>
      <c r="P45" s="473"/>
      <c r="Q45" s="474"/>
      <c r="R45" s="475"/>
      <c r="S45" s="476"/>
      <c r="T45" s="470"/>
      <c r="U45" s="471"/>
      <c r="V45" s="477"/>
      <c r="W45" s="476"/>
      <c r="X45" s="478"/>
      <c r="Y45" s="478"/>
    </row>
    <row r="46" spans="1:25" ht="24" thickBot="1">
      <c r="A46" s="305"/>
      <c r="B46" s="480" t="s">
        <v>269</v>
      </c>
      <c r="C46" s="481"/>
      <c r="D46" s="481"/>
      <c r="E46" s="481"/>
      <c r="F46" s="481"/>
      <c r="G46" s="308"/>
      <c r="H46" s="483">
        <f>SUM(H34:H45)</f>
        <v>6.25</v>
      </c>
      <c r="I46" s="483" t="s">
        <v>517</v>
      </c>
      <c r="J46" s="520"/>
      <c r="K46" s="481"/>
      <c r="L46" s="521"/>
      <c r="M46" s="522"/>
      <c r="N46" s="523">
        <v>0.514</v>
      </c>
      <c r="O46" s="485">
        <v>4.68</v>
      </c>
      <c r="P46" s="521"/>
      <c r="Q46" s="487"/>
      <c r="R46" s="488">
        <v>0</v>
      </c>
      <c r="S46" s="489"/>
      <c r="T46" s="490">
        <f>SUM(T34:T45)</f>
        <v>2.21</v>
      </c>
      <c r="U46" s="491"/>
      <c r="V46" s="492"/>
      <c r="W46" s="493">
        <v>16</v>
      </c>
      <c r="X46" s="494">
        <f>SUM(X34:X45)</f>
        <v>2.285</v>
      </c>
      <c r="Y46" s="494"/>
    </row>
    <row r="47" spans="1:25" ht="24" thickBot="1">
      <c r="A47" s="479"/>
      <c r="B47" s="524" t="s">
        <v>409</v>
      </c>
      <c r="C47" s="481"/>
      <c r="D47" s="481"/>
      <c r="E47" s="481"/>
      <c r="F47" s="481"/>
      <c r="G47" s="308"/>
      <c r="H47" s="483"/>
      <c r="I47" s="483"/>
      <c r="J47" s="520"/>
      <c r="K47" s="481"/>
      <c r="L47" s="521"/>
      <c r="M47" s="490"/>
      <c r="N47" s="523"/>
      <c r="O47" s="485"/>
      <c r="P47" s="521"/>
      <c r="Q47" s="487"/>
      <c r="R47" s="525"/>
      <c r="S47" s="489"/>
      <c r="T47" s="490"/>
      <c r="U47" s="486"/>
      <c r="V47" s="492"/>
      <c r="W47" s="493"/>
      <c r="X47" s="521"/>
      <c r="Y47" s="494"/>
    </row>
    <row r="48" spans="1:25" ht="47.25" thickBot="1">
      <c r="A48" s="536"/>
      <c r="B48" s="537" t="s">
        <v>504</v>
      </c>
      <c r="C48" s="538" t="s">
        <v>355</v>
      </c>
      <c r="D48" s="432" t="s">
        <v>268</v>
      </c>
      <c r="E48" s="526" t="s">
        <v>353</v>
      </c>
      <c r="F48" s="415" t="s">
        <v>258</v>
      </c>
      <c r="G48" s="307" t="s">
        <v>503</v>
      </c>
      <c r="H48" s="434">
        <v>0.16</v>
      </c>
      <c r="I48" s="434">
        <v>0.07</v>
      </c>
      <c r="J48" s="539" t="s">
        <v>368</v>
      </c>
      <c r="K48" s="539" t="s">
        <v>369</v>
      </c>
      <c r="L48" s="431" t="s">
        <v>447</v>
      </c>
      <c r="M48" s="453">
        <v>89212752510</v>
      </c>
      <c r="N48" s="527">
        <v>0</v>
      </c>
      <c r="O48" s="528">
        <v>0</v>
      </c>
      <c r="P48" s="529">
        <v>3</v>
      </c>
      <c r="Q48" s="530"/>
      <c r="R48" s="531"/>
      <c r="S48" s="532"/>
      <c r="T48" s="533"/>
      <c r="U48" s="540"/>
      <c r="V48" s="541"/>
      <c r="W48" s="534" t="s">
        <v>410</v>
      </c>
      <c r="X48" s="592">
        <f>I48</f>
        <v>0.07</v>
      </c>
      <c r="Y48" s="535">
        <v>120</v>
      </c>
    </row>
    <row r="49" spans="1:25" ht="24" thickBot="1">
      <c r="A49" s="542"/>
      <c r="B49" s="538" t="s">
        <v>18</v>
      </c>
      <c r="C49" s="543" t="s">
        <v>352</v>
      </c>
      <c r="D49" s="466"/>
      <c r="E49" s="526" t="s">
        <v>411</v>
      </c>
      <c r="F49" s="415" t="s">
        <v>258</v>
      </c>
      <c r="G49" s="517" t="s">
        <v>412</v>
      </c>
      <c r="H49" s="468">
        <v>0.024</v>
      </c>
      <c r="I49" s="468">
        <v>0.04</v>
      </c>
      <c r="J49" s="544" t="s">
        <v>371</v>
      </c>
      <c r="K49" s="544" t="s">
        <v>370</v>
      </c>
      <c r="L49" s="433" t="s">
        <v>399</v>
      </c>
      <c r="M49" s="435" t="s">
        <v>378</v>
      </c>
      <c r="N49" s="527">
        <v>0</v>
      </c>
      <c r="O49" s="528">
        <v>0</v>
      </c>
      <c r="P49" s="529">
        <v>3</v>
      </c>
      <c r="Q49" s="530"/>
      <c r="R49" s="531"/>
      <c r="S49" s="532"/>
      <c r="T49" s="533"/>
      <c r="U49" s="540"/>
      <c r="V49" s="541"/>
      <c r="W49" s="534" t="s">
        <v>413</v>
      </c>
      <c r="X49" s="592">
        <f>I49</f>
        <v>0.04</v>
      </c>
      <c r="Y49" s="535">
        <v>120</v>
      </c>
    </row>
    <row r="50" spans="1:25" ht="24" thickBot="1">
      <c r="A50" s="487"/>
      <c r="B50" s="545" t="s">
        <v>354</v>
      </c>
      <c r="C50" s="546"/>
      <c r="D50" s="546"/>
      <c r="E50" s="546"/>
      <c r="F50" s="546"/>
      <c r="G50" s="547"/>
      <c r="H50" s="548">
        <f>SUM(H48:H49)</f>
        <v>0.184</v>
      </c>
      <c r="I50" s="549">
        <f>SUM(I48:I49)</f>
        <v>0.11000000000000001</v>
      </c>
      <c r="J50" s="550"/>
      <c r="K50" s="551"/>
      <c r="L50" s="551"/>
      <c r="M50" s="551"/>
      <c r="N50" s="552"/>
      <c r="O50" s="553"/>
      <c r="P50" s="554"/>
      <c r="Q50" s="555"/>
      <c r="R50" s="556"/>
      <c r="S50" s="557"/>
      <c r="T50" s="558"/>
      <c r="U50" s="692"/>
      <c r="V50" s="693"/>
      <c r="W50" s="559">
        <v>5</v>
      </c>
      <c r="X50" s="554">
        <f>SUM(X48:X49)</f>
        <v>0.11000000000000001</v>
      </c>
      <c r="Y50" s="560"/>
    </row>
    <row r="51" spans="1:25" ht="24" thickBot="1">
      <c r="A51" s="305"/>
      <c r="B51" s="561" t="s">
        <v>270</v>
      </c>
      <c r="C51" s="562"/>
      <c r="D51" s="481"/>
      <c r="E51" s="481"/>
      <c r="F51" s="481"/>
      <c r="G51" s="481"/>
      <c r="H51" s="483">
        <f>H31+H46+H50</f>
        <v>12.803999999999998</v>
      </c>
      <c r="I51" s="483">
        <v>8.8</v>
      </c>
      <c r="J51" s="520"/>
      <c r="K51" s="481"/>
      <c r="L51" s="481"/>
      <c r="M51" s="481"/>
      <c r="N51" s="485">
        <v>0.707</v>
      </c>
      <c r="O51" s="485">
        <v>9.107</v>
      </c>
      <c r="P51" s="563"/>
      <c r="Q51" s="487"/>
      <c r="R51" s="483">
        <f>R31+R46</f>
        <v>0</v>
      </c>
      <c r="S51" s="489"/>
      <c r="T51" s="490">
        <f>T31+T46</f>
        <v>5.306</v>
      </c>
      <c r="U51" s="491"/>
      <c r="V51" s="492"/>
      <c r="W51" s="493">
        <v>48</v>
      </c>
      <c r="X51" s="483">
        <f>X31+X46+X50</f>
        <v>3.684</v>
      </c>
      <c r="Y51" s="494"/>
    </row>
    <row r="52" spans="1:25" ht="30">
      <c r="A52" s="306"/>
      <c r="B52" s="564" t="s">
        <v>518</v>
      </c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565"/>
      <c r="T52" s="566"/>
      <c r="U52" s="694"/>
      <c r="V52" s="694"/>
      <c r="W52" s="565"/>
      <c r="X52" s="306"/>
      <c r="Y52" s="306"/>
    </row>
    <row r="53" spans="8:23" ht="33">
      <c r="H53" s="567" t="s">
        <v>414</v>
      </c>
      <c r="K53" s="295" t="s">
        <v>314</v>
      </c>
      <c r="L53" s="295"/>
      <c r="M53" s="295"/>
      <c r="S53" s="5"/>
      <c r="T53" s="5"/>
      <c r="U53" s="5"/>
      <c r="V53" s="5"/>
      <c r="W53" s="5"/>
    </row>
    <row r="54" ht="12.75">
      <c r="B54" s="294"/>
    </row>
  </sheetData>
  <sheetProtection/>
  <mergeCells count="22">
    <mergeCell ref="A6:A9"/>
    <mergeCell ref="N6:N9"/>
    <mergeCell ref="M6:M9"/>
    <mergeCell ref="I6:I9"/>
    <mergeCell ref="B6:B9"/>
    <mergeCell ref="C6:C9"/>
    <mergeCell ref="W6:Y9"/>
    <mergeCell ref="D6:D9"/>
    <mergeCell ref="E6:E9"/>
    <mergeCell ref="F6:F9"/>
    <mergeCell ref="H6:H9"/>
    <mergeCell ref="G6:G9"/>
    <mergeCell ref="U32:V32"/>
    <mergeCell ref="U50:V50"/>
    <mergeCell ref="U52:V52"/>
    <mergeCell ref="J6:J9"/>
    <mergeCell ref="K6:K9"/>
    <mergeCell ref="L6:L9"/>
    <mergeCell ref="O6:O9"/>
    <mergeCell ref="P6:P9"/>
    <mergeCell ref="Q6:R9"/>
    <mergeCell ref="S6:V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09"/>
  <sheetViews>
    <sheetView zoomScale="75" zoomScaleNormal="75" zoomScalePageLayoutView="0" workbookViewId="0" topLeftCell="A1">
      <selection activeCell="C14" sqref="C14"/>
    </sheetView>
  </sheetViews>
  <sheetFormatPr defaultColWidth="9.00390625" defaultRowHeight="12.75"/>
  <cols>
    <col min="1" max="1" width="53.75390625" style="0" customWidth="1"/>
    <col min="2" max="2" width="35.875" style="0" customWidth="1"/>
    <col min="3" max="3" width="15.875" style="0" customWidth="1"/>
    <col min="4" max="6" width="7.00390625" style="0" customWidth="1"/>
    <col min="7" max="8" width="9.25390625" style="0" customWidth="1"/>
    <col min="9" max="9" width="21.75390625" style="0" customWidth="1"/>
    <col min="10" max="10" width="12.75390625" style="0" customWidth="1"/>
    <col min="11" max="13" width="14.00390625" style="0" customWidth="1"/>
    <col min="14" max="14" width="18.875" style="0" customWidth="1"/>
    <col min="15" max="15" width="51.625" style="0" customWidth="1"/>
    <col min="16" max="16" width="41.625" style="0" customWidth="1"/>
    <col min="17" max="17" width="24.875" style="0" customWidth="1"/>
    <col min="21" max="21" width="22.125" style="0" bestFit="1" customWidth="1"/>
  </cols>
  <sheetData>
    <row r="1" spans="1:27" ht="36.75" customHeight="1">
      <c r="A1" s="54"/>
      <c r="B1" s="72" t="s">
        <v>204</v>
      </c>
      <c r="C1" s="72"/>
      <c r="D1" s="72"/>
      <c r="E1" s="72"/>
      <c r="F1" s="72"/>
      <c r="G1" s="73"/>
      <c r="H1" s="55"/>
      <c r="I1" s="55"/>
      <c r="J1" s="55"/>
      <c r="K1" s="54"/>
      <c r="L1" s="54"/>
      <c r="M1" s="54"/>
      <c r="N1" s="54"/>
      <c r="O1" s="185"/>
      <c r="P1" s="191" t="s">
        <v>220</v>
      </c>
      <c r="Q1" s="191"/>
      <c r="R1" s="191"/>
      <c r="S1" s="191"/>
      <c r="T1" s="192"/>
      <c r="U1" s="192"/>
      <c r="V1" s="180"/>
      <c r="W1" s="121"/>
      <c r="X1" s="121"/>
      <c r="Y1" s="121"/>
      <c r="Z1" s="121"/>
      <c r="AA1" s="121"/>
    </row>
    <row r="2" spans="1:27" ht="37.5" customHeight="1" thickBot="1">
      <c r="A2" s="109" t="s">
        <v>205</v>
      </c>
      <c r="B2" s="72"/>
      <c r="C2" s="72"/>
      <c r="D2" s="72"/>
      <c r="E2" s="72"/>
      <c r="F2" s="72"/>
      <c r="G2" s="54"/>
      <c r="H2" s="54"/>
      <c r="I2" s="54"/>
      <c r="J2" s="54"/>
      <c r="K2" s="54"/>
      <c r="L2" s="54"/>
      <c r="M2" s="54"/>
      <c r="N2" s="54"/>
      <c r="O2" s="186"/>
      <c r="P2" s="193" t="s">
        <v>221</v>
      </c>
      <c r="Q2" s="191"/>
      <c r="R2" s="191"/>
      <c r="S2" s="191"/>
      <c r="T2" s="191"/>
      <c r="U2" s="25"/>
      <c r="V2" s="121"/>
      <c r="W2" s="121"/>
      <c r="X2" s="121"/>
      <c r="Y2" s="121"/>
      <c r="Z2" s="121"/>
      <c r="AA2" s="121"/>
    </row>
    <row r="3" spans="1:27" ht="21" customHeight="1" thickBot="1">
      <c r="A3" s="54"/>
      <c r="B3" s="72" t="s">
        <v>206</v>
      </c>
      <c r="C3" s="72"/>
      <c r="D3" s="72"/>
      <c r="E3" s="72"/>
      <c r="F3" s="72"/>
      <c r="G3" s="72"/>
      <c r="H3" s="54"/>
      <c r="I3" s="54"/>
      <c r="J3" s="54"/>
      <c r="K3" s="54"/>
      <c r="L3" s="54"/>
      <c r="M3" s="54"/>
      <c r="N3" s="54"/>
      <c r="O3" s="180"/>
      <c r="P3" s="194" t="s">
        <v>4</v>
      </c>
      <c r="Q3" s="195" t="s">
        <v>4</v>
      </c>
      <c r="R3" s="732" t="s">
        <v>219</v>
      </c>
      <c r="S3" s="732"/>
      <c r="T3" s="732"/>
      <c r="U3" s="196" t="s">
        <v>4</v>
      </c>
      <c r="V3" s="121"/>
      <c r="W3" s="121"/>
      <c r="X3" s="121"/>
      <c r="Y3" s="121"/>
      <c r="Z3" s="121"/>
      <c r="AA3" s="121"/>
    </row>
    <row r="4" spans="1:27" ht="15.75" customHeight="1" thickBot="1">
      <c r="A4" s="54"/>
      <c r="B4" s="72"/>
      <c r="C4" s="72"/>
      <c r="D4" s="72"/>
      <c r="E4" s="72"/>
      <c r="F4" s="72"/>
      <c r="G4" s="72"/>
      <c r="H4" s="54"/>
      <c r="I4" s="54"/>
      <c r="J4" s="54"/>
      <c r="K4" s="54"/>
      <c r="L4" s="54"/>
      <c r="M4" s="54"/>
      <c r="N4" s="54"/>
      <c r="O4" s="180"/>
      <c r="P4" s="197" t="s">
        <v>8</v>
      </c>
      <c r="Q4" s="198" t="s">
        <v>179</v>
      </c>
      <c r="R4" s="199">
        <v>4</v>
      </c>
      <c r="S4" s="199">
        <v>10</v>
      </c>
      <c r="T4" s="199">
        <v>18</v>
      </c>
      <c r="U4" s="200" t="s">
        <v>10</v>
      </c>
      <c r="V4" s="121"/>
      <c r="W4" s="121"/>
      <c r="X4" s="121"/>
      <c r="Y4" s="121"/>
      <c r="Z4" s="121"/>
      <c r="AA4" s="121"/>
    </row>
    <row r="5" spans="1:27" ht="22.5" customHeight="1" thickBot="1">
      <c r="A5" s="57" t="s">
        <v>4</v>
      </c>
      <c r="B5" s="58" t="s">
        <v>4</v>
      </c>
      <c r="C5" s="130" t="s">
        <v>207</v>
      </c>
      <c r="D5" s="722" t="s">
        <v>213</v>
      </c>
      <c r="E5" s="722"/>
      <c r="F5" s="722"/>
      <c r="G5" s="722"/>
      <c r="H5" s="723"/>
      <c r="I5" s="127" t="s">
        <v>4</v>
      </c>
      <c r="J5" s="125"/>
      <c r="K5" s="125"/>
      <c r="L5" s="125"/>
      <c r="M5" s="125"/>
      <c r="N5" s="125"/>
      <c r="O5" s="181"/>
      <c r="P5" s="183" t="s">
        <v>145</v>
      </c>
      <c r="Q5" s="180"/>
      <c r="R5" s="180"/>
      <c r="S5" s="180"/>
      <c r="T5" s="180"/>
      <c r="U5" s="182"/>
      <c r="V5" s="181"/>
      <c r="W5" s="181"/>
      <c r="X5" s="121"/>
      <c r="Y5" s="121"/>
      <c r="Z5" s="121"/>
      <c r="AA5" s="121"/>
    </row>
    <row r="6" spans="1:27" ht="22.5" customHeight="1" thickBot="1">
      <c r="A6" s="157"/>
      <c r="B6" s="158"/>
      <c r="C6" s="125"/>
      <c r="D6" s="131" t="s">
        <v>212</v>
      </c>
      <c r="E6" s="131"/>
      <c r="F6" s="131"/>
      <c r="G6" s="131"/>
      <c r="H6" s="131"/>
      <c r="I6" s="159"/>
      <c r="J6" s="125"/>
      <c r="K6" s="125"/>
      <c r="L6" s="125"/>
      <c r="M6" s="125"/>
      <c r="N6" s="125"/>
      <c r="O6" s="181"/>
      <c r="P6" s="232" t="s">
        <v>76</v>
      </c>
      <c r="Q6" s="224" t="s">
        <v>13</v>
      </c>
      <c r="R6" s="227">
        <v>309</v>
      </c>
      <c r="S6" s="219">
        <v>486</v>
      </c>
      <c r="T6" s="228">
        <v>486</v>
      </c>
      <c r="U6" s="224" t="s">
        <v>58</v>
      </c>
      <c r="V6" s="181"/>
      <c r="W6" s="181"/>
      <c r="X6" s="121"/>
      <c r="Y6" s="121"/>
      <c r="Z6" s="121"/>
      <c r="AA6" s="121"/>
    </row>
    <row r="7" spans="1:27" ht="22.5" customHeight="1" thickBot="1">
      <c r="A7" s="104"/>
      <c r="B7" s="55"/>
      <c r="C7" s="55"/>
      <c r="D7" s="55"/>
      <c r="E7" s="55"/>
      <c r="F7" s="55"/>
      <c r="G7" s="55"/>
      <c r="H7" s="55"/>
      <c r="I7" s="60"/>
      <c r="J7" s="55"/>
      <c r="K7" s="55"/>
      <c r="L7" s="55"/>
      <c r="M7" s="55"/>
      <c r="N7" s="55"/>
      <c r="O7" s="180"/>
      <c r="P7" s="232" t="s">
        <v>15</v>
      </c>
      <c r="Q7" s="224" t="s">
        <v>50</v>
      </c>
      <c r="R7" s="227">
        <v>115</v>
      </c>
      <c r="S7" s="219">
        <v>187</v>
      </c>
      <c r="T7" s="228">
        <v>184</v>
      </c>
      <c r="U7" s="224" t="s">
        <v>16</v>
      </c>
      <c r="V7" s="180"/>
      <c r="W7" s="180"/>
      <c r="X7" s="121"/>
      <c r="Y7" s="121"/>
      <c r="Z7" s="121"/>
      <c r="AA7" s="121"/>
    </row>
    <row r="8" spans="1:27" ht="22.5" customHeight="1" thickBot="1">
      <c r="A8" s="61" t="s">
        <v>145</v>
      </c>
      <c r="B8" s="55"/>
      <c r="C8" s="55"/>
      <c r="D8" s="55"/>
      <c r="E8" s="55"/>
      <c r="F8" s="55"/>
      <c r="G8" s="55"/>
      <c r="H8" s="55"/>
      <c r="I8" s="60"/>
      <c r="J8" s="55"/>
      <c r="K8" s="55"/>
      <c r="L8" s="55"/>
      <c r="M8" s="55"/>
      <c r="N8" s="55"/>
      <c r="O8" s="185"/>
      <c r="P8" s="232" t="s">
        <v>106</v>
      </c>
      <c r="Q8" s="224" t="s">
        <v>50</v>
      </c>
      <c r="R8" s="227">
        <v>330</v>
      </c>
      <c r="S8" s="218">
        <v>480</v>
      </c>
      <c r="T8" s="220">
        <v>330</v>
      </c>
      <c r="U8" s="224" t="s">
        <v>44</v>
      </c>
      <c r="V8" s="180"/>
      <c r="W8" s="180"/>
      <c r="X8" s="121"/>
      <c r="Y8" s="121"/>
      <c r="Z8" s="121"/>
      <c r="AA8" s="121"/>
    </row>
    <row r="9" spans="1:27" ht="22.5" customHeight="1" thickBot="1">
      <c r="A9" s="135" t="s">
        <v>76</v>
      </c>
      <c r="B9" s="136" t="s">
        <v>13</v>
      </c>
      <c r="C9" s="136" t="s">
        <v>210</v>
      </c>
      <c r="D9" s="137">
        <v>0</v>
      </c>
      <c r="E9" s="160">
        <v>178</v>
      </c>
      <c r="F9" s="160">
        <v>178</v>
      </c>
      <c r="G9" s="160">
        <v>198</v>
      </c>
      <c r="H9" s="160">
        <v>198</v>
      </c>
      <c r="I9" s="138" t="s">
        <v>58</v>
      </c>
      <c r="J9" s="81"/>
      <c r="K9" s="81"/>
      <c r="L9" s="81"/>
      <c r="M9" s="81"/>
      <c r="N9" s="126"/>
      <c r="O9" s="184"/>
      <c r="P9" s="232" t="s">
        <v>96</v>
      </c>
      <c r="Q9" s="224" t="s">
        <v>50</v>
      </c>
      <c r="R9" s="227">
        <v>77</v>
      </c>
      <c r="S9" s="218">
        <v>110</v>
      </c>
      <c r="T9" s="220">
        <v>56</v>
      </c>
      <c r="U9" s="224" t="s">
        <v>61</v>
      </c>
      <c r="V9" s="184"/>
      <c r="W9" s="184"/>
      <c r="X9" s="121"/>
      <c r="Y9" s="121"/>
      <c r="Z9" s="121"/>
      <c r="AA9" s="121"/>
    </row>
    <row r="10" spans="1:27" ht="24" customHeight="1" thickBot="1">
      <c r="A10" s="62" t="s">
        <v>76</v>
      </c>
      <c r="B10" s="63" t="s">
        <v>13</v>
      </c>
      <c r="C10" s="63" t="s">
        <v>209</v>
      </c>
      <c r="D10" s="64">
        <v>0</v>
      </c>
      <c r="E10" s="161">
        <v>194</v>
      </c>
      <c r="F10" s="161">
        <v>194</v>
      </c>
      <c r="G10" s="161">
        <v>216</v>
      </c>
      <c r="H10" s="161">
        <v>216</v>
      </c>
      <c r="I10" s="112" t="s">
        <v>58</v>
      </c>
      <c r="J10" s="81"/>
      <c r="K10" s="81"/>
      <c r="L10" s="81"/>
      <c r="M10" s="81"/>
      <c r="N10" s="126"/>
      <c r="O10" s="184"/>
      <c r="P10" s="232" t="s">
        <v>101</v>
      </c>
      <c r="Q10" s="224" t="s">
        <v>50</v>
      </c>
      <c r="R10" s="227">
        <v>9</v>
      </c>
      <c r="S10" s="218">
        <v>22</v>
      </c>
      <c r="T10" s="220">
        <v>9</v>
      </c>
      <c r="U10" s="224" t="s">
        <v>67</v>
      </c>
      <c r="V10" s="184"/>
      <c r="W10" s="184"/>
      <c r="X10" s="121"/>
      <c r="Y10" s="121"/>
      <c r="Z10" s="121"/>
      <c r="AA10" s="121"/>
    </row>
    <row r="11" spans="1:27" ht="24" customHeight="1" thickBot="1">
      <c r="A11" s="106" t="s">
        <v>76</v>
      </c>
      <c r="B11" s="68" t="s">
        <v>13</v>
      </c>
      <c r="C11" s="68" t="s">
        <v>208</v>
      </c>
      <c r="D11" s="139">
        <v>0</v>
      </c>
      <c r="E11" s="162">
        <v>290</v>
      </c>
      <c r="F11" s="162">
        <v>290</v>
      </c>
      <c r="G11" s="162">
        <v>324</v>
      </c>
      <c r="H11" s="162">
        <v>324</v>
      </c>
      <c r="I11" s="118" t="s">
        <v>58</v>
      </c>
      <c r="J11" s="81" t="s">
        <v>211</v>
      </c>
      <c r="K11" s="81"/>
      <c r="L11" s="81"/>
      <c r="M11" s="81"/>
      <c r="N11" s="126"/>
      <c r="O11" s="184"/>
      <c r="P11" s="232" t="s">
        <v>78</v>
      </c>
      <c r="Q11" s="224" t="s">
        <v>69</v>
      </c>
      <c r="R11" s="227">
        <v>120</v>
      </c>
      <c r="S11" s="218">
        <v>180</v>
      </c>
      <c r="T11" s="220">
        <v>312</v>
      </c>
      <c r="U11" s="224" t="s">
        <v>17</v>
      </c>
      <c r="V11" s="184"/>
      <c r="W11" s="184"/>
      <c r="X11" s="121"/>
      <c r="Y11" s="121"/>
      <c r="Z11" s="121"/>
      <c r="AA11" s="121"/>
    </row>
    <row r="12" spans="1:27" ht="18.75" customHeight="1" thickBot="1">
      <c r="A12" s="135" t="s">
        <v>15</v>
      </c>
      <c r="B12" s="136" t="s">
        <v>50</v>
      </c>
      <c r="C12" s="136" t="s">
        <v>210</v>
      </c>
      <c r="D12" s="137">
        <v>0</v>
      </c>
      <c r="E12" s="160">
        <v>8</v>
      </c>
      <c r="F12" s="160">
        <v>8</v>
      </c>
      <c r="G12" s="160">
        <v>15</v>
      </c>
      <c r="H12" s="160">
        <v>15</v>
      </c>
      <c r="I12" s="138" t="s">
        <v>16</v>
      </c>
      <c r="J12" s="81" t="s">
        <v>216</v>
      </c>
      <c r="K12" s="81" t="s">
        <v>217</v>
      </c>
      <c r="L12" s="81"/>
      <c r="M12" s="81"/>
      <c r="N12" s="126"/>
      <c r="O12" s="184"/>
      <c r="P12" s="232" t="s">
        <v>103</v>
      </c>
      <c r="Q12" s="224" t="s">
        <v>50</v>
      </c>
      <c r="R12" s="227">
        <v>22.4</v>
      </c>
      <c r="S12" s="219">
        <v>83</v>
      </c>
      <c r="T12" s="228">
        <v>66</v>
      </c>
      <c r="U12" s="224" t="s">
        <v>71</v>
      </c>
      <c r="V12" s="184"/>
      <c r="W12" s="184"/>
      <c r="X12" s="121"/>
      <c r="Y12" s="121"/>
      <c r="Z12" s="121"/>
      <c r="AA12" s="121"/>
    </row>
    <row r="13" spans="1:27" ht="18.75" customHeight="1" thickBot="1">
      <c r="A13" s="62" t="s">
        <v>15</v>
      </c>
      <c r="B13" s="63" t="s">
        <v>50</v>
      </c>
      <c r="C13" s="63" t="s">
        <v>209</v>
      </c>
      <c r="D13" s="64">
        <v>0</v>
      </c>
      <c r="E13" s="161">
        <v>28</v>
      </c>
      <c r="F13" s="161">
        <v>28</v>
      </c>
      <c r="G13" s="161">
        <v>54</v>
      </c>
      <c r="H13" s="161">
        <v>54</v>
      </c>
      <c r="I13" s="112" t="s">
        <v>16</v>
      </c>
      <c r="J13" s="81"/>
      <c r="K13" s="81"/>
      <c r="L13" s="81"/>
      <c r="M13" s="81"/>
      <c r="N13" s="126"/>
      <c r="O13" s="184"/>
      <c r="P13" s="232" t="s">
        <v>66</v>
      </c>
      <c r="Q13" s="224" t="s">
        <v>69</v>
      </c>
      <c r="R13" s="227">
        <v>14</v>
      </c>
      <c r="S13" s="219">
        <v>46</v>
      </c>
      <c r="T13" s="228">
        <v>16</v>
      </c>
      <c r="U13" s="224" t="s">
        <v>70</v>
      </c>
      <c r="V13" s="184"/>
      <c r="W13" s="184"/>
      <c r="X13" s="121"/>
      <c r="Y13" s="121"/>
      <c r="Z13" s="121"/>
      <c r="AA13" s="121"/>
    </row>
    <row r="14" spans="1:27" ht="18.75" customHeight="1" thickBot="1">
      <c r="A14" s="106" t="s">
        <v>15</v>
      </c>
      <c r="B14" s="68" t="s">
        <v>50</v>
      </c>
      <c r="C14" s="68" t="s">
        <v>208</v>
      </c>
      <c r="D14" s="139">
        <v>0</v>
      </c>
      <c r="E14" s="162">
        <v>25</v>
      </c>
      <c r="F14" s="162">
        <v>25</v>
      </c>
      <c r="G14" s="162">
        <v>48</v>
      </c>
      <c r="H14" s="162">
        <v>48</v>
      </c>
      <c r="I14" s="118" t="s">
        <v>16</v>
      </c>
      <c r="J14" s="81"/>
      <c r="K14" s="81"/>
      <c r="L14" s="81"/>
      <c r="M14" s="81"/>
      <c r="N14" s="126"/>
      <c r="O14" s="184"/>
      <c r="P14" s="232" t="s">
        <v>90</v>
      </c>
      <c r="Q14" s="224" t="s">
        <v>50</v>
      </c>
      <c r="R14" s="227">
        <v>31</v>
      </c>
      <c r="S14" s="219">
        <v>35</v>
      </c>
      <c r="T14" s="228">
        <v>40</v>
      </c>
      <c r="U14" s="224" t="s">
        <v>61</v>
      </c>
      <c r="V14" s="184"/>
      <c r="W14" s="184"/>
      <c r="X14" s="121"/>
      <c r="Y14" s="121"/>
      <c r="Z14" s="121"/>
      <c r="AA14" s="121"/>
    </row>
    <row r="15" spans="1:27" ht="18.75" customHeight="1" thickBot="1">
      <c r="A15" s="135" t="s">
        <v>106</v>
      </c>
      <c r="B15" s="136" t="s">
        <v>50</v>
      </c>
      <c r="C15" s="136" t="s">
        <v>210</v>
      </c>
      <c r="D15" s="137">
        <v>0</v>
      </c>
      <c r="E15" s="136">
        <v>170</v>
      </c>
      <c r="F15" s="136">
        <v>170</v>
      </c>
      <c r="G15" s="136">
        <v>190</v>
      </c>
      <c r="H15" s="136">
        <v>190</v>
      </c>
      <c r="I15" s="138" t="s">
        <v>44</v>
      </c>
      <c r="J15" s="81"/>
      <c r="K15" s="81"/>
      <c r="L15" s="81"/>
      <c r="M15" s="81"/>
      <c r="N15" s="126"/>
      <c r="O15" s="184"/>
      <c r="P15" s="232" t="s">
        <v>95</v>
      </c>
      <c r="Q15" s="224" t="s">
        <v>50</v>
      </c>
      <c r="R15" s="227">
        <v>12</v>
      </c>
      <c r="S15" s="219">
        <v>60</v>
      </c>
      <c r="T15" s="228">
        <v>30</v>
      </c>
      <c r="U15" s="224" t="s">
        <v>137</v>
      </c>
      <c r="V15" s="184"/>
      <c r="W15" s="184"/>
      <c r="X15" s="121"/>
      <c r="Y15" s="121"/>
      <c r="Z15" s="121"/>
      <c r="AA15" s="121"/>
    </row>
    <row r="16" spans="1:27" ht="18.75" customHeight="1" thickBot="1">
      <c r="A16" s="62" t="s">
        <v>106</v>
      </c>
      <c r="B16" s="63" t="s">
        <v>50</v>
      </c>
      <c r="C16" s="63" t="s">
        <v>209</v>
      </c>
      <c r="D16" s="64">
        <v>0</v>
      </c>
      <c r="E16" s="63">
        <v>170</v>
      </c>
      <c r="F16" s="63">
        <v>170</v>
      </c>
      <c r="G16" s="63">
        <v>190</v>
      </c>
      <c r="H16" s="63">
        <v>190</v>
      </c>
      <c r="I16" s="112" t="s">
        <v>44</v>
      </c>
      <c r="J16" s="81"/>
      <c r="K16" s="81"/>
      <c r="L16" s="81"/>
      <c r="M16" s="81"/>
      <c r="N16" s="126"/>
      <c r="O16" s="184"/>
      <c r="P16" s="232" t="s">
        <v>134</v>
      </c>
      <c r="Q16" s="224" t="s">
        <v>69</v>
      </c>
      <c r="R16" s="227">
        <v>135</v>
      </c>
      <c r="S16" s="219">
        <v>456</v>
      </c>
      <c r="T16" s="228">
        <v>763</v>
      </c>
      <c r="U16" s="224" t="s">
        <v>138</v>
      </c>
      <c r="V16" s="184"/>
      <c r="W16" s="184"/>
      <c r="X16" s="121"/>
      <c r="Y16" s="121"/>
      <c r="Z16" s="121"/>
      <c r="AA16" s="121"/>
    </row>
    <row r="17" spans="1:27" ht="18.75" customHeight="1" thickBot="1">
      <c r="A17" s="106" t="s">
        <v>106</v>
      </c>
      <c r="B17" s="68" t="s">
        <v>50</v>
      </c>
      <c r="C17" s="68" t="s">
        <v>208</v>
      </c>
      <c r="D17" s="139">
        <v>0</v>
      </c>
      <c r="E17" s="68">
        <v>170</v>
      </c>
      <c r="F17" s="68">
        <v>170</v>
      </c>
      <c r="G17" s="68">
        <v>190</v>
      </c>
      <c r="H17" s="68">
        <v>190</v>
      </c>
      <c r="I17" s="118" t="s">
        <v>44</v>
      </c>
      <c r="J17" s="81"/>
      <c r="K17" s="81"/>
      <c r="L17" s="81"/>
      <c r="M17" s="81"/>
      <c r="N17" s="126"/>
      <c r="O17" s="184"/>
      <c r="P17" s="232" t="s">
        <v>164</v>
      </c>
      <c r="Q17" s="224" t="s">
        <v>69</v>
      </c>
      <c r="R17" s="227">
        <v>152</v>
      </c>
      <c r="S17" s="219">
        <v>180</v>
      </c>
      <c r="T17" s="228">
        <v>180</v>
      </c>
      <c r="U17" s="224" t="s">
        <v>137</v>
      </c>
      <c r="V17" s="184"/>
      <c r="W17" s="184"/>
      <c r="X17" s="121"/>
      <c r="Y17" s="121"/>
      <c r="Z17" s="121"/>
      <c r="AA17" s="121"/>
    </row>
    <row r="18" spans="1:29" ht="18.75" customHeight="1">
      <c r="A18" s="135" t="s">
        <v>96</v>
      </c>
      <c r="B18" s="136" t="s">
        <v>50</v>
      </c>
      <c r="C18" s="136" t="s">
        <v>210</v>
      </c>
      <c r="D18" s="137">
        <v>0</v>
      </c>
      <c r="E18" s="136">
        <v>50</v>
      </c>
      <c r="F18" s="136">
        <v>50</v>
      </c>
      <c r="G18" s="136">
        <v>70</v>
      </c>
      <c r="H18" s="129">
        <v>70</v>
      </c>
      <c r="I18" s="138" t="s">
        <v>61</v>
      </c>
      <c r="J18" s="81"/>
      <c r="K18" s="81"/>
      <c r="L18" s="81"/>
      <c r="M18" s="81"/>
      <c r="N18" s="126"/>
      <c r="O18" s="184"/>
      <c r="P18" s="232" t="s">
        <v>18</v>
      </c>
      <c r="Q18" s="224" t="s">
        <v>89</v>
      </c>
      <c r="R18" s="227">
        <v>20</v>
      </c>
      <c r="S18" s="218">
        <v>70</v>
      </c>
      <c r="T18" s="220">
        <v>70</v>
      </c>
      <c r="U18" s="224" t="s">
        <v>25</v>
      </c>
      <c r="V18" s="184"/>
      <c r="W18" s="184"/>
      <c r="X18" s="180"/>
      <c r="Y18" s="180"/>
      <c r="Z18" s="180"/>
      <c r="AA18" s="180"/>
      <c r="AB18" s="5"/>
      <c r="AC18" s="5"/>
    </row>
    <row r="19" spans="1:29" ht="18.75" customHeight="1" thickBot="1">
      <c r="A19" s="132" t="s">
        <v>96</v>
      </c>
      <c r="B19" s="116" t="s">
        <v>50</v>
      </c>
      <c r="C19" s="63" t="s">
        <v>209</v>
      </c>
      <c r="D19" s="133">
        <v>0</v>
      </c>
      <c r="E19" s="116">
        <v>50</v>
      </c>
      <c r="F19" s="116">
        <v>50</v>
      </c>
      <c r="G19" s="116">
        <v>70</v>
      </c>
      <c r="H19" s="128">
        <v>70</v>
      </c>
      <c r="I19" s="134" t="s">
        <v>61</v>
      </c>
      <c r="J19" s="81"/>
      <c r="K19" s="81"/>
      <c r="L19" s="81"/>
      <c r="M19" s="81"/>
      <c r="N19" s="126"/>
      <c r="O19" s="184"/>
      <c r="P19" s="233"/>
      <c r="Q19" s="225" t="s">
        <v>59</v>
      </c>
      <c r="R19" s="229">
        <v>900</v>
      </c>
      <c r="S19" s="230">
        <v>900</v>
      </c>
      <c r="T19" s="231">
        <v>900</v>
      </c>
      <c r="U19" s="225" t="s">
        <v>60</v>
      </c>
      <c r="V19" s="184"/>
      <c r="W19" s="184"/>
      <c r="X19" s="180"/>
      <c r="Y19" s="180"/>
      <c r="Z19" s="180"/>
      <c r="AA19" s="180"/>
      <c r="AB19" s="5"/>
      <c r="AC19" s="5"/>
    </row>
    <row r="20" spans="1:29" ht="18.75" customHeight="1" thickBot="1">
      <c r="A20" s="140" t="s">
        <v>96</v>
      </c>
      <c r="B20" s="141" t="s">
        <v>50</v>
      </c>
      <c r="C20" s="68" t="s">
        <v>208</v>
      </c>
      <c r="D20" s="142">
        <v>0</v>
      </c>
      <c r="E20" s="141">
        <v>50</v>
      </c>
      <c r="F20" s="141">
        <v>50</v>
      </c>
      <c r="G20" s="141">
        <v>70</v>
      </c>
      <c r="H20" s="143">
        <v>70</v>
      </c>
      <c r="I20" s="144" t="s">
        <v>61</v>
      </c>
      <c r="J20" s="81"/>
      <c r="K20" s="81"/>
      <c r="L20" s="81"/>
      <c r="M20" s="81"/>
      <c r="N20" s="126"/>
      <c r="O20" s="184"/>
      <c r="P20" s="205" t="s">
        <v>49</v>
      </c>
      <c r="Q20" s="206"/>
      <c r="R20" s="221">
        <f>SUM(R6:R19)</f>
        <v>2246.4</v>
      </c>
      <c r="S20" s="221">
        <f>S6+S7+S8+S9+S10+S11+S12+S13+S14+S15+S16+S17+S18+S19</f>
        <v>3295</v>
      </c>
      <c r="T20" s="221">
        <f>T6+T7+T8+T9+T10+T11+T12+T13+T14+T15+T16+T17+T18+T19</f>
        <v>3442</v>
      </c>
      <c r="U20" s="207"/>
      <c r="V20" s="184"/>
      <c r="W20" s="184"/>
      <c r="X20" s="180"/>
      <c r="Y20" s="180"/>
      <c r="Z20" s="180"/>
      <c r="AA20" s="180"/>
      <c r="AB20" s="5"/>
      <c r="AC20" s="5"/>
    </row>
    <row r="21" spans="1:29" ht="18.75" customHeight="1" thickBot="1">
      <c r="A21" s="135" t="s">
        <v>101</v>
      </c>
      <c r="B21" s="136" t="s">
        <v>50</v>
      </c>
      <c r="C21" s="136" t="s">
        <v>210</v>
      </c>
      <c r="D21" s="137">
        <v>0</v>
      </c>
      <c r="E21" s="136">
        <v>0</v>
      </c>
      <c r="F21" s="136">
        <v>0</v>
      </c>
      <c r="G21" s="136">
        <v>0</v>
      </c>
      <c r="H21" s="136">
        <v>0</v>
      </c>
      <c r="I21" s="138" t="s">
        <v>67</v>
      </c>
      <c r="J21" s="81"/>
      <c r="K21" s="81"/>
      <c r="L21" s="81"/>
      <c r="M21" s="81"/>
      <c r="N21" s="126"/>
      <c r="O21" s="184"/>
      <c r="P21" s="184" t="s">
        <v>218</v>
      </c>
      <c r="Q21" s="189"/>
      <c r="R21" s="189"/>
      <c r="S21" s="189"/>
      <c r="T21" s="189"/>
      <c r="U21" s="187"/>
      <c r="V21" s="184"/>
      <c r="W21" s="184"/>
      <c r="X21" s="184"/>
      <c r="Y21" s="185"/>
      <c r="Z21" s="185"/>
      <c r="AA21" s="186"/>
      <c r="AB21" s="5"/>
      <c r="AC21" s="5"/>
    </row>
    <row r="22" spans="1:29" ht="18.75" customHeight="1" thickBot="1">
      <c r="A22" s="140" t="s">
        <v>101</v>
      </c>
      <c r="B22" s="141" t="s">
        <v>50</v>
      </c>
      <c r="C22" s="68" t="s">
        <v>208</v>
      </c>
      <c r="D22" s="142">
        <v>0</v>
      </c>
      <c r="E22" s="141">
        <v>40</v>
      </c>
      <c r="F22" s="141">
        <v>40</v>
      </c>
      <c r="G22" s="141">
        <v>40</v>
      </c>
      <c r="H22" s="141">
        <v>40</v>
      </c>
      <c r="I22" s="144" t="s">
        <v>67</v>
      </c>
      <c r="J22" s="81"/>
      <c r="K22" s="81"/>
      <c r="L22" s="81"/>
      <c r="M22" s="81"/>
      <c r="N22" s="126"/>
      <c r="O22" s="184"/>
      <c r="P22" s="232" t="s">
        <v>79</v>
      </c>
      <c r="Q22" s="224" t="s">
        <v>147</v>
      </c>
      <c r="R22" s="234">
        <v>528</v>
      </c>
      <c r="S22" s="218">
        <v>432</v>
      </c>
      <c r="T22" s="223">
        <v>816</v>
      </c>
      <c r="U22" s="224" t="s">
        <v>193</v>
      </c>
      <c r="V22" s="184"/>
      <c r="W22" s="184"/>
      <c r="X22" s="184"/>
      <c r="Y22" s="185"/>
      <c r="Z22" s="185"/>
      <c r="AA22" s="186"/>
      <c r="AB22" s="5"/>
      <c r="AC22" s="5"/>
    </row>
    <row r="23" spans="1:29" ht="18.75" customHeight="1" thickBot="1">
      <c r="A23" s="135" t="s">
        <v>78</v>
      </c>
      <c r="B23" s="136" t="s">
        <v>69</v>
      </c>
      <c r="C23" s="136" t="s">
        <v>210</v>
      </c>
      <c r="D23" s="137">
        <v>0</v>
      </c>
      <c r="E23" s="163">
        <v>45</v>
      </c>
      <c r="F23" s="163">
        <v>45</v>
      </c>
      <c r="G23" s="163">
        <v>84</v>
      </c>
      <c r="H23" s="164">
        <v>84</v>
      </c>
      <c r="I23" s="138" t="s">
        <v>17</v>
      </c>
      <c r="J23" s="81" t="s">
        <v>214</v>
      </c>
      <c r="K23" s="126"/>
      <c r="L23" s="126"/>
      <c r="M23" s="126"/>
      <c r="N23" s="126"/>
      <c r="O23" s="184"/>
      <c r="P23" s="232" t="s">
        <v>108</v>
      </c>
      <c r="Q23" s="224" t="s">
        <v>50</v>
      </c>
      <c r="R23" s="234">
        <v>720</v>
      </c>
      <c r="S23" s="219">
        <v>1584</v>
      </c>
      <c r="T23" s="222">
        <v>912</v>
      </c>
      <c r="U23" s="224" t="s">
        <v>20</v>
      </c>
      <c r="V23" s="184"/>
      <c r="W23" s="188"/>
      <c r="X23" s="180"/>
      <c r="Y23" s="180"/>
      <c r="Z23" s="180"/>
      <c r="AA23" s="180"/>
      <c r="AB23" s="5"/>
      <c r="AC23" s="5"/>
    </row>
    <row r="24" spans="1:29" ht="18.75" customHeight="1" thickBot="1">
      <c r="A24" s="132" t="s">
        <v>78</v>
      </c>
      <c r="B24" s="116" t="s">
        <v>69</v>
      </c>
      <c r="C24" s="63" t="s">
        <v>209</v>
      </c>
      <c r="D24" s="133">
        <v>0</v>
      </c>
      <c r="E24" s="165">
        <v>65</v>
      </c>
      <c r="F24" s="165">
        <v>65</v>
      </c>
      <c r="G24" s="165">
        <v>120</v>
      </c>
      <c r="H24" s="166">
        <v>120</v>
      </c>
      <c r="I24" s="134" t="s">
        <v>17</v>
      </c>
      <c r="J24" s="81"/>
      <c r="K24" s="126"/>
      <c r="L24" s="126"/>
      <c r="M24" s="126"/>
      <c r="N24" s="126"/>
      <c r="O24" s="189"/>
      <c r="P24" s="232" t="s">
        <v>107</v>
      </c>
      <c r="Q24" s="224" t="s">
        <v>63</v>
      </c>
      <c r="R24" s="234">
        <v>90</v>
      </c>
      <c r="S24" s="218">
        <v>90</v>
      </c>
      <c r="T24" s="223">
        <v>120</v>
      </c>
      <c r="U24" s="224" t="s">
        <v>21</v>
      </c>
      <c r="V24" s="184"/>
      <c r="W24" s="188"/>
      <c r="X24" s="180"/>
      <c r="Y24" s="180"/>
      <c r="Z24" s="180"/>
      <c r="AA24" s="180"/>
      <c r="AB24" s="5"/>
      <c r="AC24" s="5"/>
    </row>
    <row r="25" spans="1:29" ht="18.75" customHeight="1" thickBot="1">
      <c r="A25" s="145"/>
      <c r="B25" s="146"/>
      <c r="C25" s="114"/>
      <c r="D25" s="147"/>
      <c r="E25" s="178"/>
      <c r="F25" s="178"/>
      <c r="G25" s="178"/>
      <c r="H25" s="179"/>
      <c r="I25" s="149"/>
      <c r="J25" s="81"/>
      <c r="K25" s="126"/>
      <c r="L25" s="126"/>
      <c r="M25" s="126"/>
      <c r="N25" s="126"/>
      <c r="O25" s="184"/>
      <c r="P25" s="232" t="s">
        <v>80</v>
      </c>
      <c r="Q25" s="224" t="s">
        <v>50</v>
      </c>
      <c r="R25" s="234">
        <v>84</v>
      </c>
      <c r="S25" s="218">
        <v>186</v>
      </c>
      <c r="T25" s="223">
        <v>174</v>
      </c>
      <c r="U25" s="224" t="s">
        <v>17</v>
      </c>
      <c r="V25" s="184"/>
      <c r="W25" s="188"/>
      <c r="X25" s="180"/>
      <c r="Y25" s="180"/>
      <c r="Z25" s="180"/>
      <c r="AA25" s="180"/>
      <c r="AB25" s="5"/>
      <c r="AC25" s="5"/>
    </row>
    <row r="26" spans="1:29" ht="18.75" customHeight="1" thickBot="1">
      <c r="A26" s="140" t="s">
        <v>78</v>
      </c>
      <c r="B26" s="141" t="s">
        <v>69</v>
      </c>
      <c r="C26" s="68" t="s">
        <v>208</v>
      </c>
      <c r="D26" s="142">
        <v>0</v>
      </c>
      <c r="E26" s="167">
        <v>25</v>
      </c>
      <c r="F26" s="167">
        <v>25</v>
      </c>
      <c r="G26" s="167">
        <v>48</v>
      </c>
      <c r="H26" s="168">
        <v>48</v>
      </c>
      <c r="I26" s="144" t="s">
        <v>17</v>
      </c>
      <c r="J26" s="81"/>
      <c r="K26" s="126"/>
      <c r="L26" s="126"/>
      <c r="M26" s="126"/>
      <c r="N26" s="126"/>
      <c r="O26" s="184"/>
      <c r="P26" s="232" t="s">
        <v>81</v>
      </c>
      <c r="Q26" s="224" t="s">
        <v>146</v>
      </c>
      <c r="R26" s="234">
        <v>216</v>
      </c>
      <c r="S26" s="219">
        <v>420</v>
      </c>
      <c r="T26" s="222">
        <v>192</v>
      </c>
      <c r="U26" s="224" t="s">
        <v>47</v>
      </c>
      <c r="V26" s="184"/>
      <c r="W26" s="188"/>
      <c r="X26" s="180"/>
      <c r="Y26" s="180"/>
      <c r="Z26" s="180"/>
      <c r="AA26" s="180"/>
      <c r="AB26" s="5"/>
      <c r="AC26" s="5"/>
    </row>
    <row r="27" spans="1:29" ht="18.75" customHeight="1" thickBot="1">
      <c r="A27" s="135" t="s">
        <v>103</v>
      </c>
      <c r="B27" s="136" t="s">
        <v>50</v>
      </c>
      <c r="C27" s="136" t="s">
        <v>210</v>
      </c>
      <c r="D27" s="137">
        <v>0</v>
      </c>
      <c r="E27" s="137">
        <v>70</v>
      </c>
      <c r="F27" s="137">
        <v>70</v>
      </c>
      <c r="G27" s="137">
        <v>90</v>
      </c>
      <c r="H27" s="137">
        <v>90</v>
      </c>
      <c r="I27" s="138" t="s">
        <v>71</v>
      </c>
      <c r="J27" s="81"/>
      <c r="K27" s="126"/>
      <c r="L27" s="126"/>
      <c r="M27" s="126"/>
      <c r="N27" s="126"/>
      <c r="O27" s="184"/>
      <c r="P27" s="232" t="s">
        <v>92</v>
      </c>
      <c r="Q27" s="235" t="s">
        <v>50</v>
      </c>
      <c r="R27" s="234">
        <v>240</v>
      </c>
      <c r="S27" s="218">
        <v>480</v>
      </c>
      <c r="T27" s="223">
        <v>288</v>
      </c>
      <c r="U27" s="224" t="s">
        <v>48</v>
      </c>
      <c r="V27" s="184"/>
      <c r="W27" s="188"/>
      <c r="X27" s="180"/>
      <c r="Y27" s="180"/>
      <c r="Z27" s="180"/>
      <c r="AA27" s="180"/>
      <c r="AB27" s="5"/>
      <c r="AC27" s="5"/>
    </row>
    <row r="28" spans="1:29" ht="18.75" customHeight="1" thickBot="1">
      <c r="A28" s="132" t="s">
        <v>103</v>
      </c>
      <c r="B28" s="116" t="s">
        <v>50</v>
      </c>
      <c r="C28" s="63" t="s">
        <v>209</v>
      </c>
      <c r="D28" s="133">
        <v>0</v>
      </c>
      <c r="E28" s="133">
        <v>70</v>
      </c>
      <c r="F28" s="133">
        <v>70</v>
      </c>
      <c r="G28" s="133">
        <v>90</v>
      </c>
      <c r="H28" s="133">
        <v>90</v>
      </c>
      <c r="I28" s="134" t="s">
        <v>71</v>
      </c>
      <c r="J28" s="81"/>
      <c r="K28" s="126"/>
      <c r="L28" s="126"/>
      <c r="M28" s="126"/>
      <c r="N28" s="126"/>
      <c r="O28" s="184"/>
      <c r="P28" s="232" t="s">
        <v>54</v>
      </c>
      <c r="Q28" s="224" t="s">
        <v>23</v>
      </c>
      <c r="R28" s="234">
        <v>220</v>
      </c>
      <c r="S28" s="218">
        <v>380</v>
      </c>
      <c r="T28" s="223">
        <v>320</v>
      </c>
      <c r="U28" s="224" t="s">
        <v>24</v>
      </c>
      <c r="V28" s="184"/>
      <c r="W28" s="188"/>
      <c r="X28" s="180"/>
      <c r="Y28" s="180"/>
      <c r="Z28" s="180"/>
      <c r="AA28" s="180"/>
      <c r="AB28" s="5"/>
      <c r="AC28" s="5"/>
    </row>
    <row r="29" spans="1:29" ht="18.75" customHeight="1" thickBot="1">
      <c r="A29" s="140" t="s">
        <v>103</v>
      </c>
      <c r="B29" s="141" t="s">
        <v>50</v>
      </c>
      <c r="C29" s="68" t="s">
        <v>208</v>
      </c>
      <c r="D29" s="142">
        <v>0</v>
      </c>
      <c r="E29" s="142">
        <v>70</v>
      </c>
      <c r="F29" s="142">
        <v>70</v>
      </c>
      <c r="G29" s="142">
        <v>90</v>
      </c>
      <c r="H29" s="142">
        <v>90</v>
      </c>
      <c r="I29" s="144" t="s">
        <v>71</v>
      </c>
      <c r="J29" s="81"/>
      <c r="K29" s="81"/>
      <c r="L29" s="81"/>
      <c r="M29" s="81"/>
      <c r="N29" s="126"/>
      <c r="O29" s="184"/>
      <c r="P29" s="232" t="s">
        <v>94</v>
      </c>
      <c r="Q29" s="224" t="s">
        <v>69</v>
      </c>
      <c r="R29" s="234">
        <v>17</v>
      </c>
      <c r="S29" s="219">
        <v>26</v>
      </c>
      <c r="T29" s="222">
        <v>20</v>
      </c>
      <c r="U29" s="224" t="s">
        <v>99</v>
      </c>
      <c r="V29" s="184"/>
      <c r="W29" s="184"/>
      <c r="X29" s="180"/>
      <c r="Y29" s="180"/>
      <c r="Z29" s="180"/>
      <c r="AA29" s="180"/>
      <c r="AB29" s="5"/>
      <c r="AC29" s="5"/>
    </row>
    <row r="30" spans="1:29" ht="27.75" customHeight="1" thickBot="1">
      <c r="A30" s="135" t="s">
        <v>66</v>
      </c>
      <c r="B30" s="136" t="s">
        <v>69</v>
      </c>
      <c r="C30" s="136" t="s">
        <v>210</v>
      </c>
      <c r="D30" s="137">
        <v>0</v>
      </c>
      <c r="E30" s="137">
        <v>50</v>
      </c>
      <c r="F30" s="137">
        <v>50</v>
      </c>
      <c r="G30" s="137">
        <v>50</v>
      </c>
      <c r="H30" s="137">
        <v>50</v>
      </c>
      <c r="I30" s="138" t="s">
        <v>70</v>
      </c>
      <c r="J30" s="81"/>
      <c r="K30" s="81"/>
      <c r="L30" s="81"/>
      <c r="M30" s="81"/>
      <c r="N30" s="81"/>
      <c r="O30" s="184"/>
      <c r="P30" s="232" t="s">
        <v>136</v>
      </c>
      <c r="Q30" s="235" t="s">
        <v>50</v>
      </c>
      <c r="R30" s="234">
        <v>10</v>
      </c>
      <c r="S30" s="219">
        <v>40</v>
      </c>
      <c r="T30" s="222">
        <v>40</v>
      </c>
      <c r="U30" s="224" t="s">
        <v>21</v>
      </c>
      <c r="V30" s="184"/>
      <c r="W30" s="184"/>
      <c r="X30" s="180"/>
      <c r="Y30" s="180"/>
      <c r="Z30" s="180"/>
      <c r="AA30" s="180"/>
      <c r="AB30" s="5"/>
      <c r="AC30" s="5"/>
    </row>
    <row r="31" spans="1:29" ht="27.75" customHeight="1" thickBot="1">
      <c r="A31" s="132" t="s">
        <v>66</v>
      </c>
      <c r="B31" s="116" t="s">
        <v>69</v>
      </c>
      <c r="C31" s="63" t="s">
        <v>209</v>
      </c>
      <c r="D31" s="133">
        <v>0</v>
      </c>
      <c r="E31" s="133">
        <v>50</v>
      </c>
      <c r="F31" s="133">
        <v>50</v>
      </c>
      <c r="G31" s="133">
        <v>50</v>
      </c>
      <c r="H31" s="133">
        <v>50</v>
      </c>
      <c r="I31" s="134" t="s">
        <v>70</v>
      </c>
      <c r="J31" s="81"/>
      <c r="K31" s="81"/>
      <c r="L31" s="81"/>
      <c r="M31" s="81"/>
      <c r="N31" s="81"/>
      <c r="O31" s="184"/>
      <c r="P31" s="232" t="s">
        <v>18</v>
      </c>
      <c r="Q31" s="224" t="s">
        <v>89</v>
      </c>
      <c r="R31" s="234">
        <v>100</v>
      </c>
      <c r="S31" s="218">
        <v>200</v>
      </c>
      <c r="T31" s="223">
        <v>200</v>
      </c>
      <c r="U31" s="224" t="s">
        <v>88</v>
      </c>
      <c r="V31" s="184"/>
      <c r="W31" s="184"/>
      <c r="X31" s="180"/>
      <c r="Y31" s="180"/>
      <c r="Z31" s="180"/>
      <c r="AA31" s="180"/>
      <c r="AB31" s="5"/>
      <c r="AC31" s="5"/>
    </row>
    <row r="32" spans="1:29" ht="27.75" customHeight="1" thickBot="1">
      <c r="A32" s="140" t="s">
        <v>66</v>
      </c>
      <c r="B32" s="141" t="s">
        <v>69</v>
      </c>
      <c r="C32" s="68" t="s">
        <v>208</v>
      </c>
      <c r="D32" s="142">
        <v>0</v>
      </c>
      <c r="E32" s="142">
        <v>50</v>
      </c>
      <c r="F32" s="142">
        <v>50</v>
      </c>
      <c r="G32" s="142">
        <v>50</v>
      </c>
      <c r="H32" s="142">
        <v>50</v>
      </c>
      <c r="I32" s="144" t="s">
        <v>70</v>
      </c>
      <c r="J32" s="81"/>
      <c r="K32" s="81"/>
      <c r="L32" s="81"/>
      <c r="M32" s="81"/>
      <c r="N32" s="81"/>
      <c r="O32" s="184"/>
      <c r="P32" s="232"/>
      <c r="Q32" s="226" t="s">
        <v>59</v>
      </c>
      <c r="R32" s="234">
        <v>600</v>
      </c>
      <c r="S32" s="219">
        <v>600</v>
      </c>
      <c r="T32" s="222">
        <v>600</v>
      </c>
      <c r="U32" s="226" t="s">
        <v>184</v>
      </c>
      <c r="V32" s="184"/>
      <c r="W32" s="184"/>
      <c r="X32" s="180"/>
      <c r="Y32" s="180"/>
      <c r="Z32" s="180"/>
      <c r="AA32" s="180"/>
      <c r="AB32" s="5"/>
      <c r="AC32" s="5"/>
    </row>
    <row r="33" spans="1:29" ht="27.75" customHeight="1">
      <c r="A33" s="135" t="s">
        <v>90</v>
      </c>
      <c r="B33" s="136" t="s">
        <v>50</v>
      </c>
      <c r="C33" s="136" t="s">
        <v>210</v>
      </c>
      <c r="D33" s="137">
        <v>0</v>
      </c>
      <c r="E33" s="137">
        <v>65</v>
      </c>
      <c r="F33" s="137">
        <v>65</v>
      </c>
      <c r="G33" s="137">
        <v>73</v>
      </c>
      <c r="H33" s="137">
        <v>73</v>
      </c>
      <c r="I33" s="138" t="s">
        <v>61</v>
      </c>
      <c r="J33" s="81"/>
      <c r="K33" s="81"/>
      <c r="L33" s="81"/>
      <c r="M33" s="81"/>
      <c r="N33" s="126"/>
      <c r="O33" s="184"/>
      <c r="P33" s="201" t="s">
        <v>49</v>
      </c>
      <c r="Q33" s="202"/>
      <c r="R33" s="202">
        <f>SUM(R22:R32)</f>
        <v>2825</v>
      </c>
      <c r="S33" s="203">
        <f>SUM(S22:S32)</f>
        <v>4438</v>
      </c>
      <c r="T33" s="203">
        <f>SUM(T22:T32)</f>
        <v>3682</v>
      </c>
      <c r="U33" s="204"/>
      <c r="V33" s="184"/>
      <c r="W33" s="184"/>
      <c r="X33" s="180"/>
      <c r="Y33" s="180"/>
      <c r="Z33" s="180"/>
      <c r="AA33" s="180"/>
      <c r="AB33" s="5"/>
      <c r="AC33" s="5"/>
    </row>
    <row r="34" spans="1:29" ht="27.75" customHeight="1" thickBot="1">
      <c r="A34" s="132" t="s">
        <v>90</v>
      </c>
      <c r="B34" s="116" t="s">
        <v>50</v>
      </c>
      <c r="C34" s="63" t="s">
        <v>209</v>
      </c>
      <c r="D34" s="133">
        <v>0</v>
      </c>
      <c r="E34" s="133">
        <v>65</v>
      </c>
      <c r="F34" s="133">
        <v>65</v>
      </c>
      <c r="G34" s="133">
        <v>73</v>
      </c>
      <c r="H34" s="133">
        <v>73</v>
      </c>
      <c r="I34" s="134" t="s">
        <v>61</v>
      </c>
      <c r="J34" s="81"/>
      <c r="K34" s="81"/>
      <c r="L34" s="81"/>
      <c r="M34" s="81"/>
      <c r="N34" s="126"/>
      <c r="O34" s="184"/>
      <c r="P34" s="217" t="s">
        <v>26</v>
      </c>
      <c r="Q34" s="209"/>
      <c r="R34" s="210">
        <f>R20+R33</f>
        <v>5071.4</v>
      </c>
      <c r="S34" s="209">
        <f>S20+S33</f>
        <v>7733</v>
      </c>
      <c r="T34" s="209">
        <f>T20+T33</f>
        <v>7124</v>
      </c>
      <c r="U34" s="211"/>
      <c r="V34" s="184"/>
      <c r="W34" s="184"/>
      <c r="X34" s="180"/>
      <c r="Y34" s="180"/>
      <c r="Z34" s="180"/>
      <c r="AA34" s="180"/>
      <c r="AB34" s="5"/>
      <c r="AC34" s="5"/>
    </row>
    <row r="35" spans="1:29" ht="27.75" customHeight="1" thickBot="1">
      <c r="A35" s="140" t="s">
        <v>90</v>
      </c>
      <c r="B35" s="141" t="s">
        <v>50</v>
      </c>
      <c r="C35" s="68" t="s">
        <v>208</v>
      </c>
      <c r="D35" s="142">
        <v>0</v>
      </c>
      <c r="E35" s="142">
        <v>65</v>
      </c>
      <c r="F35" s="142">
        <v>65</v>
      </c>
      <c r="G35" s="142">
        <v>73</v>
      </c>
      <c r="H35" s="142">
        <v>73</v>
      </c>
      <c r="I35" s="144" t="s">
        <v>61</v>
      </c>
      <c r="J35" s="81"/>
      <c r="K35" s="81"/>
      <c r="L35" s="81"/>
      <c r="M35" s="81"/>
      <c r="N35" s="126"/>
      <c r="O35" s="184"/>
      <c r="P35" s="212"/>
      <c r="Q35" s="213"/>
      <c r="R35" s="212"/>
      <c r="S35" s="212"/>
      <c r="T35" s="212"/>
      <c r="U35" s="214"/>
      <c r="V35" s="184"/>
      <c r="W35" s="184"/>
      <c r="X35" s="180"/>
      <c r="Y35" s="180"/>
      <c r="Z35" s="180"/>
      <c r="AA35" s="180"/>
      <c r="AB35" s="5"/>
      <c r="AC35" s="5"/>
    </row>
    <row r="36" spans="1:27" ht="27.75" customHeight="1">
      <c r="A36" s="135" t="s">
        <v>95</v>
      </c>
      <c r="B36" s="136" t="s">
        <v>50</v>
      </c>
      <c r="C36" s="136" t="s">
        <v>210</v>
      </c>
      <c r="D36" s="137">
        <v>0</v>
      </c>
      <c r="E36" s="169">
        <v>30</v>
      </c>
      <c r="F36" s="169">
        <v>30</v>
      </c>
      <c r="G36" s="169">
        <v>30</v>
      </c>
      <c r="H36" s="169">
        <v>30</v>
      </c>
      <c r="I36" s="138" t="s">
        <v>137</v>
      </c>
      <c r="J36" s="81"/>
      <c r="K36" s="126"/>
      <c r="L36" s="126"/>
      <c r="M36" s="126"/>
      <c r="N36" s="126"/>
      <c r="O36" s="184"/>
      <c r="P36" s="191" t="s">
        <v>189</v>
      </c>
      <c r="Q36" s="208"/>
      <c r="R36" s="215"/>
      <c r="S36" s="192"/>
      <c r="T36" s="215" t="s">
        <v>190</v>
      </c>
      <c r="U36" s="192"/>
      <c r="V36" s="184"/>
      <c r="W36" s="188"/>
      <c r="X36" s="121"/>
      <c r="Y36" s="121"/>
      <c r="Z36" s="121"/>
      <c r="AA36" s="121"/>
    </row>
    <row r="37" spans="1:27" ht="27.75" customHeight="1">
      <c r="A37" s="132" t="s">
        <v>95</v>
      </c>
      <c r="B37" s="116" t="s">
        <v>50</v>
      </c>
      <c r="C37" s="63" t="s">
        <v>209</v>
      </c>
      <c r="D37" s="133">
        <v>0</v>
      </c>
      <c r="E37" s="170">
        <v>30</v>
      </c>
      <c r="F37" s="170">
        <v>30</v>
      </c>
      <c r="G37" s="170">
        <v>30</v>
      </c>
      <c r="H37" s="170">
        <v>30</v>
      </c>
      <c r="I37" s="134" t="s">
        <v>137</v>
      </c>
      <c r="J37" s="81"/>
      <c r="K37" s="126"/>
      <c r="L37" s="126"/>
      <c r="M37" s="126"/>
      <c r="N37" s="126"/>
      <c r="O37" s="184"/>
      <c r="P37" s="191"/>
      <c r="Q37" s="216"/>
      <c r="R37" s="25"/>
      <c r="S37" s="25"/>
      <c r="T37" s="216"/>
      <c r="U37" s="192"/>
      <c r="V37" s="184"/>
      <c r="W37" s="188"/>
      <c r="X37" s="121"/>
      <c r="Y37" s="121"/>
      <c r="Z37" s="121"/>
      <c r="AA37" s="121"/>
    </row>
    <row r="38" spans="1:27" ht="27.75" customHeight="1" thickBot="1">
      <c r="A38" s="140" t="s">
        <v>95</v>
      </c>
      <c r="B38" s="141" t="s">
        <v>50</v>
      </c>
      <c r="C38" s="68" t="s">
        <v>208</v>
      </c>
      <c r="D38" s="142">
        <v>0</v>
      </c>
      <c r="E38" s="171">
        <v>30</v>
      </c>
      <c r="F38" s="171">
        <v>30</v>
      </c>
      <c r="G38" s="171">
        <v>30</v>
      </c>
      <c r="H38" s="171">
        <v>30</v>
      </c>
      <c r="I38" s="144" t="s">
        <v>137</v>
      </c>
      <c r="J38" s="81"/>
      <c r="K38" s="126"/>
      <c r="L38" s="126"/>
      <c r="M38" s="126"/>
      <c r="N38" s="126"/>
      <c r="O38" s="184"/>
      <c r="P38" s="191" t="s">
        <v>149</v>
      </c>
      <c r="Q38" s="216"/>
      <c r="R38" s="25"/>
      <c r="S38" s="25"/>
      <c r="T38" s="216" t="s">
        <v>200</v>
      </c>
      <c r="U38" s="192"/>
      <c r="V38" s="184"/>
      <c r="W38" s="188"/>
      <c r="X38" s="121"/>
      <c r="Y38" s="121"/>
      <c r="Z38" s="121"/>
      <c r="AA38" s="121"/>
    </row>
    <row r="39" spans="1:27" ht="27.75" customHeight="1">
      <c r="A39" s="135" t="s">
        <v>134</v>
      </c>
      <c r="B39" s="136" t="s">
        <v>69</v>
      </c>
      <c r="C39" s="136" t="s">
        <v>210</v>
      </c>
      <c r="D39" s="137">
        <v>0</v>
      </c>
      <c r="E39" s="160">
        <v>43</v>
      </c>
      <c r="F39" s="160">
        <v>43</v>
      </c>
      <c r="G39" s="160">
        <v>43</v>
      </c>
      <c r="H39" s="160">
        <v>43</v>
      </c>
      <c r="I39" s="138" t="s">
        <v>138</v>
      </c>
      <c r="J39" s="81" t="s">
        <v>215</v>
      </c>
      <c r="K39" s="126"/>
      <c r="L39" s="126"/>
      <c r="M39" s="126"/>
      <c r="N39" s="126"/>
      <c r="O39" s="190"/>
      <c r="P39" s="191"/>
      <c r="Q39" s="216"/>
      <c r="R39" s="25"/>
      <c r="S39" s="25"/>
      <c r="T39" s="216"/>
      <c r="U39" s="192"/>
      <c r="V39" s="184"/>
      <c r="W39" s="188"/>
      <c r="X39" s="121"/>
      <c r="Y39" s="121"/>
      <c r="Z39" s="121"/>
      <c r="AA39" s="121"/>
    </row>
    <row r="40" spans="1:27" ht="27.75" customHeight="1">
      <c r="A40" s="132" t="s">
        <v>134</v>
      </c>
      <c r="B40" s="116" t="s">
        <v>69</v>
      </c>
      <c r="C40" s="63" t="s">
        <v>209</v>
      </c>
      <c r="D40" s="133">
        <v>0</v>
      </c>
      <c r="E40" s="172">
        <v>415</v>
      </c>
      <c r="F40" s="172">
        <v>415</v>
      </c>
      <c r="G40" s="172">
        <v>415</v>
      </c>
      <c r="H40" s="172">
        <v>415</v>
      </c>
      <c r="I40" s="134" t="s">
        <v>138</v>
      </c>
      <c r="J40" s="81"/>
      <c r="K40" s="126"/>
      <c r="L40" s="126"/>
      <c r="M40" s="126"/>
      <c r="N40" s="126"/>
      <c r="O40" s="185"/>
      <c r="P40" s="84"/>
      <c r="Q40" s="185"/>
      <c r="R40" s="121"/>
      <c r="S40" s="121"/>
      <c r="T40" s="185"/>
      <c r="U40" s="180"/>
      <c r="V40" s="184"/>
      <c r="W40" s="188"/>
      <c r="X40" s="121"/>
      <c r="Y40" s="121"/>
      <c r="Z40" s="121"/>
      <c r="AA40" s="121"/>
    </row>
    <row r="41" spans="1:27" ht="27.75" customHeight="1" thickBot="1">
      <c r="A41" s="140" t="s">
        <v>134</v>
      </c>
      <c r="B41" s="141" t="s">
        <v>69</v>
      </c>
      <c r="C41" s="68" t="s">
        <v>208</v>
      </c>
      <c r="D41" s="142">
        <v>0</v>
      </c>
      <c r="E41" s="173">
        <v>462</v>
      </c>
      <c r="F41" s="173">
        <v>462</v>
      </c>
      <c r="G41" s="173">
        <v>462</v>
      </c>
      <c r="H41" s="173">
        <v>462</v>
      </c>
      <c r="I41" s="144" t="s">
        <v>138</v>
      </c>
      <c r="J41" s="81"/>
      <c r="K41" s="126"/>
      <c r="L41" s="126"/>
      <c r="M41" s="126"/>
      <c r="N41" s="126"/>
      <c r="O41" s="180"/>
      <c r="P41" s="121"/>
      <c r="Q41" s="121"/>
      <c r="R41" s="121"/>
      <c r="S41" s="121"/>
      <c r="T41" s="121"/>
      <c r="U41" s="121"/>
      <c r="V41" s="184"/>
      <c r="W41" s="188"/>
      <c r="X41" s="121"/>
      <c r="Y41" s="121"/>
      <c r="Z41" s="121"/>
      <c r="AA41" s="121"/>
    </row>
    <row r="42" spans="1:27" ht="27.75" customHeight="1">
      <c r="A42" s="135" t="s">
        <v>164</v>
      </c>
      <c r="B42" s="136" t="s">
        <v>69</v>
      </c>
      <c r="C42" s="136" t="s">
        <v>210</v>
      </c>
      <c r="D42" s="137">
        <v>0</v>
      </c>
      <c r="E42" s="137">
        <v>150</v>
      </c>
      <c r="F42" s="137">
        <v>150</v>
      </c>
      <c r="G42" s="137">
        <v>160</v>
      </c>
      <c r="H42" s="151">
        <v>160</v>
      </c>
      <c r="I42" s="138" t="s">
        <v>137</v>
      </c>
      <c r="J42" s="81"/>
      <c r="K42" s="126"/>
      <c r="L42" s="126"/>
      <c r="M42" s="126"/>
      <c r="N42" s="126"/>
      <c r="O42" s="185"/>
      <c r="V42" s="184"/>
      <c r="W42" s="188"/>
      <c r="X42" s="121"/>
      <c r="Y42" s="121"/>
      <c r="Z42" s="121"/>
      <c r="AA42" s="121"/>
    </row>
    <row r="43" spans="1:27" ht="27.75" customHeight="1">
      <c r="A43" s="132" t="s">
        <v>164</v>
      </c>
      <c r="B43" s="116" t="s">
        <v>69</v>
      </c>
      <c r="C43" s="63" t="s">
        <v>209</v>
      </c>
      <c r="D43" s="133">
        <v>0</v>
      </c>
      <c r="E43" s="133">
        <v>150</v>
      </c>
      <c r="F43" s="133">
        <v>150</v>
      </c>
      <c r="G43" s="133">
        <v>160</v>
      </c>
      <c r="H43" s="150">
        <v>160</v>
      </c>
      <c r="I43" s="134" t="s">
        <v>137</v>
      </c>
      <c r="J43" s="81"/>
      <c r="K43" s="126"/>
      <c r="L43" s="126"/>
      <c r="M43" s="126"/>
      <c r="N43" s="126"/>
      <c r="O43" s="180"/>
      <c r="V43" s="184"/>
      <c r="W43" s="188"/>
      <c r="X43" s="121"/>
      <c r="Y43" s="121"/>
      <c r="Z43" s="121"/>
      <c r="AA43" s="121"/>
    </row>
    <row r="44" spans="1:23" ht="27.75" customHeight="1" thickBot="1">
      <c r="A44" s="140" t="s">
        <v>164</v>
      </c>
      <c r="B44" s="141" t="s">
        <v>69</v>
      </c>
      <c r="C44" s="68" t="s">
        <v>208</v>
      </c>
      <c r="D44" s="142">
        <v>0</v>
      </c>
      <c r="E44" s="142">
        <v>150</v>
      </c>
      <c r="F44" s="142">
        <v>150</v>
      </c>
      <c r="G44" s="142">
        <v>160</v>
      </c>
      <c r="H44" s="152">
        <v>160</v>
      </c>
      <c r="I44" s="144" t="s">
        <v>137</v>
      </c>
      <c r="J44" s="81"/>
      <c r="K44" s="126"/>
      <c r="L44" s="126"/>
      <c r="M44" s="126"/>
      <c r="N44" s="126"/>
      <c r="O44" s="185"/>
      <c r="V44" s="81"/>
      <c r="W44" s="126"/>
    </row>
    <row r="45" spans="1:23" ht="27.75" customHeight="1">
      <c r="A45" s="135" t="s">
        <v>18</v>
      </c>
      <c r="B45" s="136" t="s">
        <v>89</v>
      </c>
      <c r="C45" s="136" t="s">
        <v>210</v>
      </c>
      <c r="D45" s="137">
        <v>0</v>
      </c>
      <c r="E45" s="136">
        <v>50</v>
      </c>
      <c r="F45" s="136">
        <v>50</v>
      </c>
      <c r="G45" s="136">
        <v>55</v>
      </c>
      <c r="H45" s="129">
        <v>55</v>
      </c>
      <c r="I45" s="138" t="s">
        <v>25</v>
      </c>
      <c r="J45" s="81"/>
      <c r="K45" s="81"/>
      <c r="L45" s="81"/>
      <c r="M45" s="81"/>
      <c r="N45" s="81"/>
      <c r="O45" s="180"/>
      <c r="V45" s="81"/>
      <c r="W45" s="81"/>
    </row>
    <row r="46" spans="1:23" ht="27.75" customHeight="1">
      <c r="A46" s="132" t="s">
        <v>18</v>
      </c>
      <c r="B46" s="116" t="s">
        <v>89</v>
      </c>
      <c r="C46" s="63" t="s">
        <v>209</v>
      </c>
      <c r="D46" s="133">
        <v>0</v>
      </c>
      <c r="E46" s="116">
        <v>50</v>
      </c>
      <c r="F46" s="116">
        <v>50</v>
      </c>
      <c r="G46" s="116">
        <v>55</v>
      </c>
      <c r="H46" s="128">
        <v>55</v>
      </c>
      <c r="I46" s="134" t="s">
        <v>25</v>
      </c>
      <c r="J46" s="81"/>
      <c r="K46" s="81"/>
      <c r="L46" s="81"/>
      <c r="M46" s="81"/>
      <c r="N46" s="81"/>
      <c r="O46" s="5"/>
      <c r="V46" s="81"/>
      <c r="W46" s="81"/>
    </row>
    <row r="47" spans="1:23" ht="27.75" customHeight="1" thickBot="1">
      <c r="A47" s="140" t="s">
        <v>18</v>
      </c>
      <c r="B47" s="141" t="s">
        <v>89</v>
      </c>
      <c r="C47" s="68" t="s">
        <v>208</v>
      </c>
      <c r="D47" s="142">
        <v>0</v>
      </c>
      <c r="E47" s="141">
        <v>50</v>
      </c>
      <c r="F47" s="141">
        <v>50</v>
      </c>
      <c r="G47" s="141">
        <v>55</v>
      </c>
      <c r="H47" s="143">
        <v>55</v>
      </c>
      <c r="I47" s="144" t="s">
        <v>25</v>
      </c>
      <c r="J47" s="81"/>
      <c r="K47" s="81"/>
      <c r="L47" s="81"/>
      <c r="M47" s="81"/>
      <c r="N47" s="81"/>
      <c r="V47" s="81"/>
      <c r="W47" s="81"/>
    </row>
    <row r="48" spans="1:23" ht="27.75" customHeight="1">
      <c r="A48" s="132"/>
      <c r="B48" s="116" t="s">
        <v>59</v>
      </c>
      <c r="C48" s="136" t="s">
        <v>210</v>
      </c>
      <c r="D48" s="133">
        <v>0</v>
      </c>
      <c r="E48" s="116">
        <v>770</v>
      </c>
      <c r="F48" s="116">
        <v>770</v>
      </c>
      <c r="G48" s="116">
        <v>770</v>
      </c>
      <c r="H48" s="128">
        <v>770</v>
      </c>
      <c r="I48" s="134" t="s">
        <v>60</v>
      </c>
      <c r="J48" s="81"/>
      <c r="K48" s="81"/>
      <c r="L48" s="81"/>
      <c r="M48" s="81"/>
      <c r="N48" s="81"/>
      <c r="V48" s="81"/>
      <c r="W48" s="81"/>
    </row>
    <row r="49" spans="1:23" ht="27.75" customHeight="1">
      <c r="A49" s="132"/>
      <c r="B49" s="116" t="s">
        <v>59</v>
      </c>
      <c r="C49" s="63" t="s">
        <v>209</v>
      </c>
      <c r="D49" s="133">
        <v>0</v>
      </c>
      <c r="E49" s="116">
        <v>770</v>
      </c>
      <c r="F49" s="116">
        <v>770</v>
      </c>
      <c r="G49" s="116">
        <v>770</v>
      </c>
      <c r="H49" s="128">
        <v>770</v>
      </c>
      <c r="I49" s="134" t="s">
        <v>60</v>
      </c>
      <c r="J49" s="81"/>
      <c r="K49" s="81"/>
      <c r="L49" s="81"/>
      <c r="M49" s="81"/>
      <c r="N49" s="81"/>
      <c r="V49" s="81"/>
      <c r="W49" s="81"/>
    </row>
    <row r="50" spans="1:23" ht="27.75" customHeight="1" thickBot="1">
      <c r="A50" s="145"/>
      <c r="B50" s="146" t="s">
        <v>59</v>
      </c>
      <c r="C50" s="68" t="s">
        <v>208</v>
      </c>
      <c r="D50" s="147">
        <v>0</v>
      </c>
      <c r="E50" s="146">
        <v>770</v>
      </c>
      <c r="F50" s="146">
        <v>770</v>
      </c>
      <c r="G50" s="146">
        <v>770</v>
      </c>
      <c r="H50" s="148">
        <v>770</v>
      </c>
      <c r="I50" s="149" t="s">
        <v>60</v>
      </c>
      <c r="J50" s="81"/>
      <c r="K50" s="81"/>
      <c r="L50" s="81"/>
      <c r="M50" s="81"/>
      <c r="N50" s="81"/>
      <c r="V50" s="81"/>
      <c r="W50" s="81"/>
    </row>
    <row r="51" spans="1:23" ht="27.75" customHeight="1" thickBot="1">
      <c r="A51" s="153" t="s">
        <v>49</v>
      </c>
      <c r="B51" s="154"/>
      <c r="C51" s="154" t="s">
        <v>210</v>
      </c>
      <c r="D51" s="155">
        <f>SUM(D9:D48)</f>
        <v>0</v>
      </c>
      <c r="E51" s="155">
        <f>E9+E12+E15+E18+E21+E23+E27+E30+E33+E36+E39+E42+E45+E48</f>
        <v>1679</v>
      </c>
      <c r="F51" s="155">
        <f>F9+F12+F15+F18+F21+F23+F27+F30+F33+F36+F39+F42+F45+F48</f>
        <v>1679</v>
      </c>
      <c r="G51" s="155">
        <f>G9+G12+G15+G18+G21+G23+G27+G30+G33+G36+G39+G42+G45+G48</f>
        <v>1828</v>
      </c>
      <c r="H51" s="155">
        <f>H9+H12+H15+H18+H21+H23+H27+H30+H33+H36+H39+H42+H45+H48</f>
        <v>1828</v>
      </c>
      <c r="I51" s="156"/>
      <c r="J51" s="81"/>
      <c r="K51" s="81"/>
      <c r="L51" s="81"/>
      <c r="M51" s="81"/>
      <c r="N51" s="81"/>
      <c r="V51" s="81"/>
      <c r="W51" s="81"/>
    </row>
    <row r="52" spans="1:23" ht="27.75" customHeight="1" thickBot="1">
      <c r="A52" s="153" t="s">
        <v>49</v>
      </c>
      <c r="B52" s="154"/>
      <c r="C52" s="154" t="s">
        <v>209</v>
      </c>
      <c r="D52" s="155">
        <f>SUM(D10:D49)</f>
        <v>0</v>
      </c>
      <c r="E52" s="155" t="e">
        <f>E10+E13+E16+E19+#REF!+E24+E28+E31+E34+E37+E40+E43+E46+E49</f>
        <v>#REF!</v>
      </c>
      <c r="F52" s="155" t="e">
        <f>F10+F13+F16+F19+#REF!+F24+F28+F31+F34+F37+F40+F43+F46+F49</f>
        <v>#REF!</v>
      </c>
      <c r="G52" s="155" t="e">
        <f>G10+G13+G16+G19+#REF!+G24+G28+G31+G34+G37+G40+G43+G46+G49</f>
        <v>#REF!</v>
      </c>
      <c r="H52" s="155" t="e">
        <f>H10+H13+H16+H19+#REF!+H24+H28+H31+H34+H37+H40+H43+H46+H49</f>
        <v>#REF!</v>
      </c>
      <c r="I52" s="156"/>
      <c r="J52" s="81"/>
      <c r="K52" s="81"/>
      <c r="L52" s="81"/>
      <c r="M52" s="81"/>
      <c r="N52" s="81"/>
      <c r="V52" s="81"/>
      <c r="W52" s="81"/>
    </row>
    <row r="53" spans="1:23" ht="27.75" customHeight="1" thickBot="1">
      <c r="A53" s="153" t="s">
        <v>49</v>
      </c>
      <c r="B53" s="154"/>
      <c r="C53" s="141" t="s">
        <v>208</v>
      </c>
      <c r="D53" s="155">
        <f>SUM(D11:D50)</f>
        <v>0</v>
      </c>
      <c r="E53" s="155">
        <f>E11+E14+E17+E20+E22+E26+E29+E32+E35+E38+E41+E44+E47+E50</f>
        <v>2247</v>
      </c>
      <c r="F53" s="155">
        <f>F11+F14+F17+F20+F22+F26+F29+F32+F35+F38+F41+F44+F47+F50</f>
        <v>2247</v>
      </c>
      <c r="G53" s="155">
        <f>G11+G14+G17+G20+G22+G26+G29+G32+G35+G38+G41+G44+G47+G50</f>
        <v>2410</v>
      </c>
      <c r="H53" s="155">
        <f>H11+H14+H17+H20+H22+H26+H29+H32+H35+H38+H41+H44+H47+H50</f>
        <v>2410</v>
      </c>
      <c r="I53" s="156"/>
      <c r="J53" s="81"/>
      <c r="K53" s="81"/>
      <c r="L53" s="81"/>
      <c r="M53" s="81"/>
      <c r="N53" s="81"/>
      <c r="V53" s="81"/>
      <c r="W53" s="81"/>
    </row>
    <row r="54" spans="1:23" ht="27.75" customHeight="1">
      <c r="A54" s="65"/>
      <c r="B54" s="66"/>
      <c r="C54" s="66"/>
      <c r="D54" s="66"/>
      <c r="E54" s="66"/>
      <c r="F54" s="66"/>
      <c r="G54" s="66"/>
      <c r="H54" s="66"/>
      <c r="I54" s="113"/>
      <c r="J54" s="81"/>
      <c r="K54" s="81"/>
      <c r="L54" s="81"/>
      <c r="M54" s="81"/>
      <c r="N54" s="81"/>
      <c r="V54" s="81"/>
      <c r="W54" s="81"/>
    </row>
    <row r="55" spans="1:23" ht="27.75" customHeight="1" thickBot="1">
      <c r="A55" s="67" t="s">
        <v>144</v>
      </c>
      <c r="B55" s="66"/>
      <c r="C55" s="66"/>
      <c r="D55" s="66"/>
      <c r="E55" s="66"/>
      <c r="F55" s="66"/>
      <c r="G55" s="66"/>
      <c r="H55" s="66"/>
      <c r="I55" s="113"/>
      <c r="J55" s="81"/>
      <c r="K55" s="81"/>
      <c r="L55" s="81"/>
      <c r="M55" s="81"/>
      <c r="N55" s="81"/>
      <c r="V55" s="81"/>
      <c r="W55" s="81"/>
    </row>
    <row r="56" spans="1:23" ht="27.75" customHeight="1">
      <c r="A56" s="135" t="s">
        <v>79</v>
      </c>
      <c r="B56" s="136" t="s">
        <v>147</v>
      </c>
      <c r="C56" s="136" t="s">
        <v>210</v>
      </c>
      <c r="D56" s="137">
        <v>0</v>
      </c>
      <c r="E56" s="136">
        <v>580</v>
      </c>
      <c r="F56" s="136">
        <v>580</v>
      </c>
      <c r="G56" s="136">
        <v>630</v>
      </c>
      <c r="H56" s="136">
        <v>630</v>
      </c>
      <c r="I56" s="138" t="s">
        <v>193</v>
      </c>
      <c r="J56" s="81"/>
      <c r="K56" s="81"/>
      <c r="L56" s="81"/>
      <c r="M56" s="81"/>
      <c r="N56" s="126"/>
      <c r="V56" s="81"/>
      <c r="W56" s="81"/>
    </row>
    <row r="57" spans="1:23" ht="27.75" customHeight="1">
      <c r="A57" s="62" t="s">
        <v>79</v>
      </c>
      <c r="B57" s="63" t="s">
        <v>147</v>
      </c>
      <c r="C57" s="63" t="s">
        <v>209</v>
      </c>
      <c r="D57" s="64">
        <v>0</v>
      </c>
      <c r="E57" s="63">
        <v>580</v>
      </c>
      <c r="F57" s="63">
        <v>580</v>
      </c>
      <c r="G57" s="63">
        <v>630</v>
      </c>
      <c r="H57" s="63">
        <v>630</v>
      </c>
      <c r="I57" s="112" t="s">
        <v>193</v>
      </c>
      <c r="J57" s="81"/>
      <c r="K57" s="81"/>
      <c r="L57" s="81"/>
      <c r="M57" s="81"/>
      <c r="N57" s="126"/>
      <c r="V57" s="81"/>
      <c r="W57" s="81"/>
    </row>
    <row r="58" spans="1:23" ht="27.75" customHeight="1" thickBot="1">
      <c r="A58" s="106" t="s">
        <v>79</v>
      </c>
      <c r="B58" s="68" t="s">
        <v>147</v>
      </c>
      <c r="C58" s="68" t="s">
        <v>208</v>
      </c>
      <c r="D58" s="139">
        <v>0</v>
      </c>
      <c r="E58" s="68">
        <v>580</v>
      </c>
      <c r="F58" s="68">
        <v>580</v>
      </c>
      <c r="G58" s="68">
        <v>630</v>
      </c>
      <c r="H58" s="68">
        <v>630</v>
      </c>
      <c r="I58" s="118" t="s">
        <v>193</v>
      </c>
      <c r="J58" s="81"/>
      <c r="K58" s="81"/>
      <c r="L58" s="81"/>
      <c r="M58" s="81"/>
      <c r="N58" s="126"/>
      <c r="V58" s="81"/>
      <c r="W58" s="81"/>
    </row>
    <row r="59" spans="1:23" ht="27.75" customHeight="1">
      <c r="A59" s="135" t="s">
        <v>108</v>
      </c>
      <c r="B59" s="136" t="s">
        <v>50</v>
      </c>
      <c r="C59" s="136" t="s">
        <v>210</v>
      </c>
      <c r="D59" s="137">
        <v>0</v>
      </c>
      <c r="E59" s="137">
        <v>830</v>
      </c>
      <c r="F59" s="137">
        <v>830</v>
      </c>
      <c r="G59" s="137">
        <v>953</v>
      </c>
      <c r="H59" s="137">
        <v>953</v>
      </c>
      <c r="I59" s="138" t="s">
        <v>20</v>
      </c>
      <c r="J59" s="81"/>
      <c r="K59" s="81"/>
      <c r="L59" s="81"/>
      <c r="M59" s="81"/>
      <c r="N59" s="81"/>
      <c r="V59" s="81"/>
      <c r="W59" s="81"/>
    </row>
    <row r="60" spans="1:23" ht="27.75" customHeight="1">
      <c r="A60" s="132" t="s">
        <v>108</v>
      </c>
      <c r="B60" s="116" t="s">
        <v>50</v>
      </c>
      <c r="C60" s="63" t="s">
        <v>209</v>
      </c>
      <c r="D60" s="133">
        <v>0</v>
      </c>
      <c r="E60" s="133">
        <v>830</v>
      </c>
      <c r="F60" s="133">
        <v>830</v>
      </c>
      <c r="G60" s="133">
        <v>953</v>
      </c>
      <c r="H60" s="133">
        <v>953</v>
      </c>
      <c r="I60" s="134" t="s">
        <v>20</v>
      </c>
      <c r="J60" s="81"/>
      <c r="K60" s="81"/>
      <c r="L60" s="81"/>
      <c r="M60" s="81"/>
      <c r="N60" s="81"/>
      <c r="V60" s="81"/>
      <c r="W60" s="81"/>
    </row>
    <row r="61" spans="1:23" ht="27.75" customHeight="1" thickBot="1">
      <c r="A61" s="140" t="s">
        <v>108</v>
      </c>
      <c r="B61" s="141" t="s">
        <v>50</v>
      </c>
      <c r="C61" s="68" t="s">
        <v>208</v>
      </c>
      <c r="D61" s="142">
        <v>0</v>
      </c>
      <c r="E61" s="142">
        <v>830</v>
      </c>
      <c r="F61" s="142">
        <v>830</v>
      </c>
      <c r="G61" s="142">
        <v>953</v>
      </c>
      <c r="H61" s="142">
        <v>953</v>
      </c>
      <c r="I61" s="144" t="s">
        <v>20</v>
      </c>
      <c r="J61" s="81"/>
      <c r="K61" s="81"/>
      <c r="L61" s="81"/>
      <c r="M61" s="81"/>
      <c r="N61" s="81"/>
      <c r="V61" s="81"/>
      <c r="W61" s="81"/>
    </row>
    <row r="62" spans="1:23" ht="27.75" customHeight="1">
      <c r="A62" s="135" t="s">
        <v>107</v>
      </c>
      <c r="B62" s="136" t="s">
        <v>63</v>
      </c>
      <c r="C62" s="136" t="s">
        <v>210</v>
      </c>
      <c r="D62" s="137">
        <v>0</v>
      </c>
      <c r="E62" s="136">
        <v>346</v>
      </c>
      <c r="F62" s="136">
        <v>346</v>
      </c>
      <c r="G62" s="136">
        <v>360</v>
      </c>
      <c r="H62" s="129">
        <v>360</v>
      </c>
      <c r="I62" s="138" t="s">
        <v>21</v>
      </c>
      <c r="J62" s="81"/>
      <c r="K62" s="81"/>
      <c r="L62" s="81"/>
      <c r="M62" s="81"/>
      <c r="N62" s="81"/>
      <c r="V62" s="81"/>
      <c r="W62" s="81"/>
    </row>
    <row r="63" spans="1:23" ht="27.75" customHeight="1">
      <c r="A63" s="132" t="s">
        <v>107</v>
      </c>
      <c r="B63" s="116" t="s">
        <v>63</v>
      </c>
      <c r="C63" s="63" t="s">
        <v>209</v>
      </c>
      <c r="D63" s="133">
        <v>0</v>
      </c>
      <c r="E63" s="116">
        <v>346</v>
      </c>
      <c r="F63" s="116">
        <v>346</v>
      </c>
      <c r="G63" s="116">
        <v>360</v>
      </c>
      <c r="H63" s="128">
        <v>360</v>
      </c>
      <c r="I63" s="134" t="s">
        <v>21</v>
      </c>
      <c r="J63" s="81"/>
      <c r="K63" s="81"/>
      <c r="L63" s="81"/>
      <c r="M63" s="81"/>
      <c r="N63" s="81"/>
      <c r="V63" s="81"/>
      <c r="W63" s="81"/>
    </row>
    <row r="64" spans="1:23" ht="27.75" customHeight="1" thickBot="1">
      <c r="A64" s="140" t="s">
        <v>107</v>
      </c>
      <c r="B64" s="141" t="s">
        <v>63</v>
      </c>
      <c r="C64" s="68" t="s">
        <v>208</v>
      </c>
      <c r="D64" s="142">
        <v>0</v>
      </c>
      <c r="E64" s="141">
        <v>346</v>
      </c>
      <c r="F64" s="141">
        <v>346</v>
      </c>
      <c r="G64" s="141">
        <v>360</v>
      </c>
      <c r="H64" s="143">
        <v>360</v>
      </c>
      <c r="I64" s="144" t="s">
        <v>21</v>
      </c>
      <c r="J64" s="81"/>
      <c r="K64" s="81"/>
      <c r="L64" s="81"/>
      <c r="M64" s="81"/>
      <c r="N64" s="81"/>
      <c r="V64" s="81"/>
      <c r="W64" s="81"/>
    </row>
    <row r="65" spans="1:23" ht="27.75" customHeight="1">
      <c r="A65" s="135" t="s">
        <v>80</v>
      </c>
      <c r="B65" s="136" t="s">
        <v>50</v>
      </c>
      <c r="C65" s="136" t="s">
        <v>210</v>
      </c>
      <c r="D65" s="137">
        <v>0</v>
      </c>
      <c r="E65" s="136">
        <v>130</v>
      </c>
      <c r="F65" s="136">
        <v>130</v>
      </c>
      <c r="G65" s="129">
        <v>130</v>
      </c>
      <c r="H65" s="129">
        <v>130</v>
      </c>
      <c r="I65" s="138" t="s">
        <v>17</v>
      </c>
      <c r="J65" s="81"/>
      <c r="K65" s="81"/>
      <c r="L65" s="81"/>
      <c r="M65" s="81"/>
      <c r="N65" s="126"/>
      <c r="V65" s="81"/>
      <c r="W65" s="81"/>
    </row>
    <row r="66" spans="1:23" ht="27.75" customHeight="1">
      <c r="A66" s="132" t="s">
        <v>80</v>
      </c>
      <c r="B66" s="116" t="s">
        <v>50</v>
      </c>
      <c r="C66" s="63" t="s">
        <v>209</v>
      </c>
      <c r="D66" s="133">
        <v>0</v>
      </c>
      <c r="E66" s="116">
        <v>130</v>
      </c>
      <c r="F66" s="116">
        <v>130</v>
      </c>
      <c r="G66" s="128">
        <v>130</v>
      </c>
      <c r="H66" s="128">
        <v>130</v>
      </c>
      <c r="I66" s="134" t="s">
        <v>17</v>
      </c>
      <c r="J66" s="81"/>
      <c r="K66" s="81"/>
      <c r="L66" s="81"/>
      <c r="M66" s="81"/>
      <c r="N66" s="126"/>
      <c r="V66" s="81"/>
      <c r="W66" s="81"/>
    </row>
    <row r="67" spans="1:23" ht="27.75" customHeight="1" thickBot="1">
      <c r="A67" s="140" t="s">
        <v>80</v>
      </c>
      <c r="B67" s="141" t="s">
        <v>50</v>
      </c>
      <c r="C67" s="68" t="s">
        <v>208</v>
      </c>
      <c r="D67" s="142">
        <v>0</v>
      </c>
      <c r="E67" s="141">
        <v>130</v>
      </c>
      <c r="F67" s="141">
        <v>130</v>
      </c>
      <c r="G67" s="143">
        <v>130</v>
      </c>
      <c r="H67" s="143">
        <v>130</v>
      </c>
      <c r="I67" s="144" t="s">
        <v>17</v>
      </c>
      <c r="J67" s="81"/>
      <c r="K67" s="81"/>
      <c r="L67" s="81"/>
      <c r="M67" s="81"/>
      <c r="N67" s="126"/>
      <c r="V67" s="81"/>
      <c r="W67" s="81"/>
    </row>
    <row r="68" spans="1:23" ht="27.75" customHeight="1">
      <c r="A68" s="135" t="s">
        <v>81</v>
      </c>
      <c r="B68" s="136" t="s">
        <v>146</v>
      </c>
      <c r="C68" s="136" t="s">
        <v>210</v>
      </c>
      <c r="D68" s="137">
        <v>0</v>
      </c>
      <c r="E68" s="137">
        <v>170</v>
      </c>
      <c r="F68" s="137">
        <v>170</v>
      </c>
      <c r="G68" s="137">
        <v>190</v>
      </c>
      <c r="H68" s="137">
        <v>190</v>
      </c>
      <c r="I68" s="138" t="s">
        <v>47</v>
      </c>
      <c r="J68" s="81"/>
      <c r="K68" s="81"/>
      <c r="L68" s="81"/>
      <c r="M68" s="81"/>
      <c r="N68" s="126"/>
      <c r="V68" s="81"/>
      <c r="W68" s="81"/>
    </row>
    <row r="69" spans="1:23" ht="27.75" customHeight="1">
      <c r="A69" s="132" t="s">
        <v>81</v>
      </c>
      <c r="B69" s="116" t="s">
        <v>146</v>
      </c>
      <c r="C69" s="63" t="s">
        <v>209</v>
      </c>
      <c r="D69" s="133">
        <v>0</v>
      </c>
      <c r="E69" s="133">
        <v>170</v>
      </c>
      <c r="F69" s="133">
        <v>170</v>
      </c>
      <c r="G69" s="133">
        <v>190</v>
      </c>
      <c r="H69" s="133">
        <v>190</v>
      </c>
      <c r="I69" s="134" t="s">
        <v>47</v>
      </c>
      <c r="J69" s="81"/>
      <c r="K69" s="81"/>
      <c r="L69" s="81"/>
      <c r="M69" s="81"/>
      <c r="N69" s="126"/>
      <c r="V69" s="81"/>
      <c r="W69" s="81"/>
    </row>
    <row r="70" spans="1:23" ht="27.75" customHeight="1" thickBot="1">
      <c r="A70" s="140" t="s">
        <v>81</v>
      </c>
      <c r="B70" s="141" t="s">
        <v>146</v>
      </c>
      <c r="C70" s="68" t="s">
        <v>208</v>
      </c>
      <c r="D70" s="142">
        <v>0</v>
      </c>
      <c r="E70" s="142">
        <v>170</v>
      </c>
      <c r="F70" s="142">
        <v>170</v>
      </c>
      <c r="G70" s="142">
        <v>190</v>
      </c>
      <c r="H70" s="142">
        <v>190</v>
      </c>
      <c r="I70" s="144" t="s">
        <v>47</v>
      </c>
      <c r="J70" s="81"/>
      <c r="K70" s="81"/>
      <c r="L70" s="81"/>
      <c r="M70" s="81"/>
      <c r="N70" s="126"/>
      <c r="V70" s="81"/>
      <c r="W70" s="81"/>
    </row>
    <row r="71" spans="1:23" ht="27.75" customHeight="1">
      <c r="A71" s="135" t="s">
        <v>92</v>
      </c>
      <c r="B71" s="175" t="s">
        <v>50</v>
      </c>
      <c r="C71" s="136" t="s">
        <v>210</v>
      </c>
      <c r="D71" s="137">
        <v>0</v>
      </c>
      <c r="E71" s="136">
        <v>160</v>
      </c>
      <c r="F71" s="136">
        <v>160</v>
      </c>
      <c r="G71" s="136">
        <v>170</v>
      </c>
      <c r="H71" s="136">
        <v>170</v>
      </c>
      <c r="I71" s="138" t="s">
        <v>48</v>
      </c>
      <c r="J71" s="81"/>
      <c r="K71" s="81"/>
      <c r="L71" s="81"/>
      <c r="M71" s="81"/>
      <c r="N71" s="126"/>
      <c r="V71" s="81"/>
      <c r="W71" s="81"/>
    </row>
    <row r="72" spans="1:23" ht="27.75" customHeight="1">
      <c r="A72" s="132" t="s">
        <v>92</v>
      </c>
      <c r="B72" s="174" t="s">
        <v>50</v>
      </c>
      <c r="C72" s="63" t="s">
        <v>209</v>
      </c>
      <c r="D72" s="133">
        <v>0</v>
      </c>
      <c r="E72" s="116">
        <v>160</v>
      </c>
      <c r="F72" s="116">
        <v>160</v>
      </c>
      <c r="G72" s="116">
        <v>170</v>
      </c>
      <c r="H72" s="116">
        <v>170</v>
      </c>
      <c r="I72" s="134" t="s">
        <v>48</v>
      </c>
      <c r="J72" s="81"/>
      <c r="K72" s="81"/>
      <c r="L72" s="81"/>
      <c r="M72" s="81"/>
      <c r="N72" s="126"/>
      <c r="V72" s="81"/>
      <c r="W72" s="81"/>
    </row>
    <row r="73" spans="1:23" ht="27.75" customHeight="1" thickBot="1">
      <c r="A73" s="140" t="s">
        <v>92</v>
      </c>
      <c r="B73" s="176" t="s">
        <v>50</v>
      </c>
      <c r="C73" s="68" t="s">
        <v>208</v>
      </c>
      <c r="D73" s="142">
        <v>0</v>
      </c>
      <c r="E73" s="141">
        <v>160</v>
      </c>
      <c r="F73" s="141">
        <v>160</v>
      </c>
      <c r="G73" s="141">
        <v>170</v>
      </c>
      <c r="H73" s="141">
        <v>170</v>
      </c>
      <c r="I73" s="144" t="s">
        <v>48</v>
      </c>
      <c r="J73" s="81"/>
      <c r="K73" s="81"/>
      <c r="L73" s="81"/>
      <c r="M73" s="81"/>
      <c r="N73" s="126"/>
      <c r="V73" s="81"/>
      <c r="W73" s="81"/>
    </row>
    <row r="74" spans="1:23" ht="27.75" customHeight="1">
      <c r="A74" s="135" t="s">
        <v>54</v>
      </c>
      <c r="B74" s="136" t="s">
        <v>23</v>
      </c>
      <c r="C74" s="136" t="s">
        <v>210</v>
      </c>
      <c r="D74" s="137">
        <v>0</v>
      </c>
      <c r="E74" s="136">
        <v>170</v>
      </c>
      <c r="F74" s="136">
        <v>170</v>
      </c>
      <c r="G74" s="136">
        <v>190</v>
      </c>
      <c r="H74" s="136">
        <v>190</v>
      </c>
      <c r="I74" s="138" t="s">
        <v>24</v>
      </c>
      <c r="J74" s="81"/>
      <c r="K74" s="81"/>
      <c r="L74" s="81"/>
      <c r="M74" s="81"/>
      <c r="N74" s="81"/>
      <c r="V74" s="81"/>
      <c r="W74" s="81"/>
    </row>
    <row r="75" spans="1:23" ht="27.75" customHeight="1">
      <c r="A75" s="132" t="s">
        <v>54</v>
      </c>
      <c r="B75" s="116" t="s">
        <v>23</v>
      </c>
      <c r="C75" s="63" t="s">
        <v>209</v>
      </c>
      <c r="D75" s="133">
        <v>0</v>
      </c>
      <c r="E75" s="116">
        <v>170</v>
      </c>
      <c r="F75" s="116">
        <v>170</v>
      </c>
      <c r="G75" s="116">
        <v>190</v>
      </c>
      <c r="H75" s="116">
        <v>190</v>
      </c>
      <c r="I75" s="134" t="s">
        <v>24</v>
      </c>
      <c r="J75" s="81"/>
      <c r="K75" s="81"/>
      <c r="L75" s="81"/>
      <c r="M75" s="81"/>
      <c r="N75" s="81"/>
      <c r="V75" s="81"/>
      <c r="W75" s="81"/>
    </row>
    <row r="76" spans="1:23" ht="27.75" customHeight="1" thickBot="1">
      <c r="A76" s="140" t="s">
        <v>54</v>
      </c>
      <c r="B76" s="141" t="s">
        <v>23</v>
      </c>
      <c r="C76" s="68" t="s">
        <v>208</v>
      </c>
      <c r="D76" s="142">
        <v>0</v>
      </c>
      <c r="E76" s="141">
        <v>170</v>
      </c>
      <c r="F76" s="141">
        <v>170</v>
      </c>
      <c r="G76" s="141">
        <v>190</v>
      </c>
      <c r="H76" s="141">
        <v>190</v>
      </c>
      <c r="I76" s="144" t="s">
        <v>24</v>
      </c>
      <c r="J76" s="81"/>
      <c r="K76" s="81"/>
      <c r="L76" s="81"/>
      <c r="M76" s="81"/>
      <c r="N76" s="81"/>
      <c r="V76" s="81"/>
      <c r="W76" s="81"/>
    </row>
    <row r="77" spans="1:23" ht="27.75" customHeight="1">
      <c r="A77" s="135" t="s">
        <v>94</v>
      </c>
      <c r="B77" s="136" t="s">
        <v>69</v>
      </c>
      <c r="C77" s="136" t="s">
        <v>210</v>
      </c>
      <c r="D77" s="137">
        <v>0</v>
      </c>
      <c r="E77" s="137">
        <v>20</v>
      </c>
      <c r="F77" s="137">
        <v>20</v>
      </c>
      <c r="G77" s="137">
        <v>41</v>
      </c>
      <c r="H77" s="137">
        <v>41</v>
      </c>
      <c r="I77" s="138" t="s">
        <v>99</v>
      </c>
      <c r="J77" s="81"/>
      <c r="K77" s="81"/>
      <c r="L77" s="81"/>
      <c r="M77" s="81"/>
      <c r="N77" s="81"/>
      <c r="V77" s="81"/>
      <c r="W77" s="81"/>
    </row>
    <row r="78" spans="1:23" ht="27.75" customHeight="1">
      <c r="A78" s="132" t="s">
        <v>94</v>
      </c>
      <c r="B78" s="116" t="s">
        <v>69</v>
      </c>
      <c r="C78" s="63" t="s">
        <v>209</v>
      </c>
      <c r="D78" s="133">
        <v>0</v>
      </c>
      <c r="E78" s="133">
        <v>20</v>
      </c>
      <c r="F78" s="133">
        <v>20</v>
      </c>
      <c r="G78" s="133">
        <v>41</v>
      </c>
      <c r="H78" s="133">
        <v>41</v>
      </c>
      <c r="I78" s="134" t="s">
        <v>99</v>
      </c>
      <c r="J78" s="81"/>
      <c r="K78" s="81"/>
      <c r="L78" s="81"/>
      <c r="M78" s="81"/>
      <c r="N78" s="81"/>
      <c r="V78" s="81"/>
      <c r="W78" s="81"/>
    </row>
    <row r="79" spans="1:23" ht="27.75" customHeight="1" thickBot="1">
      <c r="A79" s="140" t="s">
        <v>94</v>
      </c>
      <c r="B79" s="141" t="s">
        <v>69</v>
      </c>
      <c r="C79" s="68" t="s">
        <v>208</v>
      </c>
      <c r="D79" s="142">
        <v>0</v>
      </c>
      <c r="E79" s="142">
        <v>20</v>
      </c>
      <c r="F79" s="142">
        <v>20</v>
      </c>
      <c r="G79" s="142">
        <v>41</v>
      </c>
      <c r="H79" s="142">
        <v>41</v>
      </c>
      <c r="I79" s="144" t="s">
        <v>99</v>
      </c>
      <c r="J79" s="81"/>
      <c r="K79" s="81"/>
      <c r="L79" s="81"/>
      <c r="M79" s="81"/>
      <c r="N79" s="81"/>
      <c r="V79" s="81"/>
      <c r="W79" s="81"/>
    </row>
    <row r="80" spans="1:23" ht="27.75" customHeight="1">
      <c r="A80" s="135" t="s">
        <v>136</v>
      </c>
      <c r="B80" s="175" t="s">
        <v>50</v>
      </c>
      <c r="C80" s="136" t="s">
        <v>210</v>
      </c>
      <c r="D80" s="137">
        <v>0</v>
      </c>
      <c r="E80" s="137">
        <v>25</v>
      </c>
      <c r="F80" s="137">
        <v>25</v>
      </c>
      <c r="G80" s="137">
        <v>25</v>
      </c>
      <c r="H80" s="137">
        <v>25</v>
      </c>
      <c r="I80" s="138" t="s">
        <v>21</v>
      </c>
      <c r="J80" s="81"/>
      <c r="K80" s="81"/>
      <c r="L80" s="81"/>
      <c r="M80" s="81"/>
      <c r="N80" s="126"/>
      <c r="V80" s="81"/>
      <c r="W80" s="81"/>
    </row>
    <row r="81" spans="1:23" ht="27.75" customHeight="1">
      <c r="A81" s="132" t="s">
        <v>136</v>
      </c>
      <c r="B81" s="174" t="s">
        <v>50</v>
      </c>
      <c r="C81" s="63" t="s">
        <v>209</v>
      </c>
      <c r="D81" s="133">
        <v>0</v>
      </c>
      <c r="E81" s="133">
        <v>25</v>
      </c>
      <c r="F81" s="133">
        <v>25</v>
      </c>
      <c r="G81" s="133">
        <v>25</v>
      </c>
      <c r="H81" s="133">
        <v>25</v>
      </c>
      <c r="I81" s="134" t="s">
        <v>21</v>
      </c>
      <c r="J81" s="81"/>
      <c r="K81" s="81"/>
      <c r="L81" s="81"/>
      <c r="M81" s="81"/>
      <c r="N81" s="126"/>
      <c r="V81" s="81"/>
      <c r="W81" s="81"/>
    </row>
    <row r="82" spans="1:23" ht="27.75" customHeight="1" thickBot="1">
      <c r="A82" s="140" t="s">
        <v>136</v>
      </c>
      <c r="B82" s="176" t="s">
        <v>50</v>
      </c>
      <c r="C82" s="68" t="s">
        <v>208</v>
      </c>
      <c r="D82" s="142">
        <v>0</v>
      </c>
      <c r="E82" s="142">
        <v>25</v>
      </c>
      <c r="F82" s="142">
        <v>25</v>
      </c>
      <c r="G82" s="142">
        <v>25</v>
      </c>
      <c r="H82" s="142">
        <v>25</v>
      </c>
      <c r="I82" s="144" t="s">
        <v>21</v>
      </c>
      <c r="J82" s="81"/>
      <c r="K82" s="81"/>
      <c r="L82" s="81"/>
      <c r="M82" s="81"/>
      <c r="N82" s="126"/>
      <c r="V82" s="81"/>
      <c r="W82" s="81"/>
    </row>
    <row r="83" spans="1:23" ht="27.75" customHeight="1">
      <c r="A83" s="135" t="s">
        <v>18</v>
      </c>
      <c r="B83" s="136" t="s">
        <v>89</v>
      </c>
      <c r="C83" s="136" t="s">
        <v>210</v>
      </c>
      <c r="D83" s="137">
        <v>0</v>
      </c>
      <c r="E83" s="136">
        <v>110</v>
      </c>
      <c r="F83" s="136">
        <v>110</v>
      </c>
      <c r="G83" s="136">
        <v>110</v>
      </c>
      <c r="H83" s="129">
        <v>110</v>
      </c>
      <c r="I83" s="138" t="s">
        <v>88</v>
      </c>
      <c r="J83" s="81"/>
      <c r="K83" s="81"/>
      <c r="L83" s="81"/>
      <c r="M83" s="81"/>
      <c r="N83" s="81"/>
      <c r="V83" s="81"/>
      <c r="W83" s="81"/>
    </row>
    <row r="84" spans="1:23" ht="27.75" customHeight="1">
      <c r="A84" s="132" t="s">
        <v>18</v>
      </c>
      <c r="B84" s="116" t="s">
        <v>89</v>
      </c>
      <c r="C84" s="63" t="s">
        <v>209</v>
      </c>
      <c r="D84" s="133">
        <v>0</v>
      </c>
      <c r="E84" s="116">
        <v>110</v>
      </c>
      <c r="F84" s="116">
        <v>110</v>
      </c>
      <c r="G84" s="116">
        <v>110</v>
      </c>
      <c r="H84" s="128">
        <v>110</v>
      </c>
      <c r="I84" s="134" t="s">
        <v>88</v>
      </c>
      <c r="J84" s="81"/>
      <c r="K84" s="81"/>
      <c r="L84" s="81"/>
      <c r="M84" s="81"/>
      <c r="N84" s="81"/>
      <c r="V84" s="81"/>
      <c r="W84" s="81"/>
    </row>
    <row r="85" spans="1:23" ht="27.75" customHeight="1" thickBot="1">
      <c r="A85" s="140" t="s">
        <v>18</v>
      </c>
      <c r="B85" s="141" t="s">
        <v>89</v>
      </c>
      <c r="C85" s="68" t="s">
        <v>208</v>
      </c>
      <c r="D85" s="142">
        <v>0</v>
      </c>
      <c r="E85" s="141">
        <v>110</v>
      </c>
      <c r="F85" s="141">
        <v>110</v>
      </c>
      <c r="G85" s="141">
        <v>110</v>
      </c>
      <c r="H85" s="143">
        <v>110</v>
      </c>
      <c r="I85" s="144" t="s">
        <v>88</v>
      </c>
      <c r="J85" s="81"/>
      <c r="K85" s="81"/>
      <c r="L85" s="81"/>
      <c r="M85" s="81"/>
      <c r="N85" s="81"/>
      <c r="V85" s="81"/>
      <c r="W85" s="81"/>
    </row>
    <row r="86" spans="1:23" ht="27.75" customHeight="1">
      <c r="A86" s="135"/>
      <c r="B86" s="136" t="s">
        <v>59</v>
      </c>
      <c r="C86" s="136" t="s">
        <v>210</v>
      </c>
      <c r="D86" s="137">
        <v>0</v>
      </c>
      <c r="E86" s="137">
        <v>165</v>
      </c>
      <c r="F86" s="137">
        <v>165</v>
      </c>
      <c r="G86" s="137">
        <v>170</v>
      </c>
      <c r="H86" s="137">
        <v>170</v>
      </c>
      <c r="I86" s="138" t="s">
        <v>184</v>
      </c>
      <c r="J86" s="81"/>
      <c r="K86" s="81"/>
      <c r="L86" s="81"/>
      <c r="M86" s="81"/>
      <c r="N86" s="81"/>
      <c r="V86" s="81"/>
      <c r="W86" s="81"/>
    </row>
    <row r="87" spans="1:23" ht="27.75" customHeight="1">
      <c r="A87" s="132"/>
      <c r="B87" s="116" t="s">
        <v>59</v>
      </c>
      <c r="C87" s="63" t="s">
        <v>209</v>
      </c>
      <c r="D87" s="133">
        <v>0</v>
      </c>
      <c r="E87" s="133">
        <v>165</v>
      </c>
      <c r="F87" s="133">
        <v>165</v>
      </c>
      <c r="G87" s="133">
        <v>170</v>
      </c>
      <c r="H87" s="133">
        <v>170</v>
      </c>
      <c r="I87" s="134" t="s">
        <v>184</v>
      </c>
      <c r="J87" s="81"/>
      <c r="K87" s="81"/>
      <c r="L87" s="81"/>
      <c r="M87" s="81"/>
      <c r="N87" s="81"/>
      <c r="V87" s="81"/>
      <c r="W87" s="81"/>
    </row>
    <row r="88" spans="1:23" ht="27.75" customHeight="1" thickBot="1">
      <c r="A88" s="140"/>
      <c r="B88" s="141" t="s">
        <v>59</v>
      </c>
      <c r="C88" s="68" t="s">
        <v>208</v>
      </c>
      <c r="D88" s="142">
        <v>0</v>
      </c>
      <c r="E88" s="142">
        <v>165</v>
      </c>
      <c r="F88" s="142">
        <v>165</v>
      </c>
      <c r="G88" s="142">
        <v>170</v>
      </c>
      <c r="H88" s="142">
        <v>170</v>
      </c>
      <c r="I88" s="144" t="s">
        <v>184</v>
      </c>
      <c r="J88" s="81"/>
      <c r="K88" s="81"/>
      <c r="L88" s="81"/>
      <c r="M88" s="81"/>
      <c r="N88" s="81"/>
      <c r="V88" s="81"/>
      <c r="W88" s="81"/>
    </row>
    <row r="89" spans="1:23" ht="27.75" customHeight="1">
      <c r="A89" s="135" t="s">
        <v>49</v>
      </c>
      <c r="B89" s="136"/>
      <c r="C89" s="136" t="s">
        <v>210</v>
      </c>
      <c r="D89" s="136">
        <f aca="true" t="shared" si="0" ref="D89:H91">SUM(D56:D86)</f>
        <v>0</v>
      </c>
      <c r="E89" s="137">
        <f t="shared" si="0"/>
        <v>7788</v>
      </c>
      <c r="F89" s="137">
        <f t="shared" si="0"/>
        <v>7788</v>
      </c>
      <c r="G89" s="137">
        <f t="shared" si="0"/>
        <v>8567</v>
      </c>
      <c r="H89" s="137">
        <f t="shared" si="0"/>
        <v>8567</v>
      </c>
      <c r="I89" s="138"/>
      <c r="J89" s="81"/>
      <c r="K89" s="81"/>
      <c r="L89" s="81"/>
      <c r="M89" s="81"/>
      <c r="N89" s="81"/>
      <c r="V89" s="81"/>
      <c r="W89" s="81"/>
    </row>
    <row r="90" spans="1:23" ht="27.75" customHeight="1">
      <c r="A90" s="132" t="s">
        <v>49</v>
      </c>
      <c r="B90" s="116"/>
      <c r="C90" s="63" t="s">
        <v>209</v>
      </c>
      <c r="D90" s="116">
        <f t="shared" si="0"/>
        <v>0</v>
      </c>
      <c r="E90" s="133">
        <f t="shared" si="0"/>
        <v>7373</v>
      </c>
      <c r="F90" s="133">
        <f t="shared" si="0"/>
        <v>7373</v>
      </c>
      <c r="G90" s="133">
        <f t="shared" si="0"/>
        <v>8107</v>
      </c>
      <c r="H90" s="133">
        <f t="shared" si="0"/>
        <v>8107</v>
      </c>
      <c r="I90" s="134"/>
      <c r="J90" s="81"/>
      <c r="K90" s="81"/>
      <c r="L90" s="81"/>
      <c r="M90" s="81"/>
      <c r="N90" s="81"/>
      <c r="V90" s="81"/>
      <c r="W90" s="81"/>
    </row>
    <row r="91" spans="1:23" ht="27.75" customHeight="1" thickBot="1">
      <c r="A91" s="140" t="s">
        <v>49</v>
      </c>
      <c r="B91" s="141"/>
      <c r="C91" s="68" t="s">
        <v>208</v>
      </c>
      <c r="D91" s="141">
        <f t="shared" si="0"/>
        <v>0</v>
      </c>
      <c r="E91" s="142">
        <f t="shared" si="0"/>
        <v>6958</v>
      </c>
      <c r="F91" s="142">
        <f t="shared" si="0"/>
        <v>6958</v>
      </c>
      <c r="G91" s="142">
        <f t="shared" si="0"/>
        <v>7647</v>
      </c>
      <c r="H91" s="142">
        <f t="shared" si="0"/>
        <v>7647</v>
      </c>
      <c r="I91" s="144"/>
      <c r="J91" s="81"/>
      <c r="K91" s="81"/>
      <c r="L91" s="81"/>
      <c r="M91" s="81"/>
      <c r="N91" s="81"/>
      <c r="V91" s="81"/>
      <c r="W91" s="81"/>
    </row>
    <row r="92" spans="1:23" ht="27.75" customHeight="1" thickBot="1">
      <c r="A92" s="140" t="s">
        <v>26</v>
      </c>
      <c r="B92" s="141"/>
      <c r="C92" s="136" t="s">
        <v>210</v>
      </c>
      <c r="D92" s="141">
        <f aca="true" t="shared" si="1" ref="D92:H94">D51+D89</f>
        <v>0</v>
      </c>
      <c r="E92" s="141">
        <f t="shared" si="1"/>
        <v>9467</v>
      </c>
      <c r="F92" s="141">
        <f t="shared" si="1"/>
        <v>9467</v>
      </c>
      <c r="G92" s="141">
        <f t="shared" si="1"/>
        <v>10395</v>
      </c>
      <c r="H92" s="141">
        <f t="shared" si="1"/>
        <v>10395</v>
      </c>
      <c r="I92" s="177"/>
      <c r="J92" s="82"/>
      <c r="K92" s="82"/>
      <c r="L92" s="82"/>
      <c r="M92" s="82"/>
      <c r="N92" s="82"/>
      <c r="V92" s="82"/>
      <c r="W92" s="82"/>
    </row>
    <row r="93" spans="1:23" ht="27.75" customHeight="1" thickBot="1">
      <c r="A93" s="140" t="s">
        <v>26</v>
      </c>
      <c r="B93" s="141"/>
      <c r="C93" s="63" t="s">
        <v>209</v>
      </c>
      <c r="D93" s="141">
        <f t="shared" si="1"/>
        <v>0</v>
      </c>
      <c r="E93" s="141" t="e">
        <f t="shared" si="1"/>
        <v>#REF!</v>
      </c>
      <c r="F93" s="141" t="e">
        <f t="shared" si="1"/>
        <v>#REF!</v>
      </c>
      <c r="G93" s="141" t="e">
        <f t="shared" si="1"/>
        <v>#REF!</v>
      </c>
      <c r="H93" s="141" t="e">
        <f t="shared" si="1"/>
        <v>#REF!</v>
      </c>
      <c r="I93" s="177"/>
      <c r="J93" s="82"/>
      <c r="K93" s="82"/>
      <c r="L93" s="82"/>
      <c r="M93" s="82"/>
      <c r="N93" s="82"/>
      <c r="V93" s="82"/>
      <c r="W93" s="82"/>
    </row>
    <row r="94" spans="1:23" ht="27.75" customHeight="1" thickBot="1">
      <c r="A94" s="140" t="s">
        <v>26</v>
      </c>
      <c r="B94" s="141"/>
      <c r="C94" s="68" t="s">
        <v>208</v>
      </c>
      <c r="D94" s="141">
        <f t="shared" si="1"/>
        <v>0</v>
      </c>
      <c r="E94" s="141">
        <f t="shared" si="1"/>
        <v>9205</v>
      </c>
      <c r="F94" s="141">
        <f t="shared" si="1"/>
        <v>9205</v>
      </c>
      <c r="G94" s="141">
        <f t="shared" si="1"/>
        <v>10057</v>
      </c>
      <c r="H94" s="141">
        <f t="shared" si="1"/>
        <v>10057</v>
      </c>
      <c r="I94" s="177"/>
      <c r="J94" s="82"/>
      <c r="K94" s="82"/>
      <c r="L94" s="82"/>
      <c r="M94" s="82"/>
      <c r="N94" s="82"/>
      <c r="V94" s="82"/>
      <c r="W94" s="82"/>
    </row>
    <row r="95" spans="1:23" ht="27.75" customHeight="1">
      <c r="A95" s="69"/>
      <c r="B95" s="70"/>
      <c r="C95" s="70"/>
      <c r="D95" s="93"/>
      <c r="E95" s="93"/>
      <c r="F95" s="93"/>
      <c r="G95" s="93"/>
      <c r="H95" s="93"/>
      <c r="I95" s="107"/>
      <c r="J95" s="55"/>
      <c r="K95" s="55"/>
      <c r="L95" s="55"/>
      <c r="M95" s="55"/>
      <c r="N95" s="55"/>
      <c r="V95" s="55"/>
      <c r="W95" s="55"/>
    </row>
    <row r="96" spans="1:23" ht="27.75">
      <c r="A96" s="72" t="s">
        <v>189</v>
      </c>
      <c r="B96" s="75"/>
      <c r="C96" s="75"/>
      <c r="D96" s="108"/>
      <c r="E96" s="5"/>
      <c r="F96" s="108" t="s">
        <v>190</v>
      </c>
      <c r="G96" s="5"/>
      <c r="H96" s="5"/>
      <c r="I96" s="5"/>
      <c r="J96" s="108"/>
      <c r="K96" s="108"/>
      <c r="L96" s="108"/>
      <c r="M96" s="108"/>
      <c r="N96" s="75"/>
      <c r="V96" s="108"/>
      <c r="W96" s="108"/>
    </row>
    <row r="97" spans="1:23" ht="27.75">
      <c r="A97" s="55"/>
      <c r="B97" s="72"/>
      <c r="C97" s="72"/>
      <c r="D97" s="5"/>
      <c r="E97" s="5"/>
      <c r="F97" s="5"/>
      <c r="G97" s="5"/>
      <c r="H97" s="5"/>
      <c r="I97" s="55"/>
      <c r="J97" s="108"/>
      <c r="K97" s="108"/>
      <c r="L97" s="108"/>
      <c r="M97" s="108"/>
      <c r="N97" s="75"/>
      <c r="V97" s="108"/>
      <c r="W97" s="108"/>
    </row>
    <row r="98" spans="1:23" ht="27.75">
      <c r="A98" s="72" t="s">
        <v>149</v>
      </c>
      <c r="B98" s="73"/>
      <c r="C98" s="73"/>
      <c r="D98" s="121"/>
      <c r="E98" s="121"/>
      <c r="F98" s="73" t="s">
        <v>200</v>
      </c>
      <c r="G98" s="121"/>
      <c r="H98" s="55"/>
      <c r="I98" s="55"/>
      <c r="J98" s="108"/>
      <c r="K98" s="108"/>
      <c r="L98" s="108"/>
      <c r="M98" s="108"/>
      <c r="N98" s="75"/>
      <c r="V98" s="108"/>
      <c r="W98" s="108"/>
    </row>
    <row r="99" spans="1:23" ht="27.75">
      <c r="A99" s="55"/>
      <c r="B99" s="73"/>
      <c r="C99" s="73"/>
      <c r="I99" s="55"/>
      <c r="J99" s="75"/>
      <c r="K99" s="75"/>
      <c r="L99" s="75"/>
      <c r="M99" s="75"/>
      <c r="N99" s="75"/>
      <c r="V99" s="75"/>
      <c r="W99" s="75"/>
    </row>
    <row r="100" spans="1:23" ht="27.75">
      <c r="A100" s="72"/>
      <c r="B100" s="73"/>
      <c r="C100" s="73"/>
      <c r="D100" s="121"/>
      <c r="E100" s="121"/>
      <c r="F100" s="73"/>
      <c r="G100" s="121"/>
      <c r="H100" s="55"/>
      <c r="I100" s="55"/>
      <c r="J100" s="73"/>
      <c r="K100" s="73"/>
      <c r="L100" s="73"/>
      <c r="M100" s="73"/>
      <c r="N100" s="73"/>
      <c r="V100" s="73"/>
      <c r="W100" s="73"/>
    </row>
    <row r="101" spans="1:14" ht="18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1:14" ht="18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</row>
    <row r="103" spans="1:14" ht="18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1:14" ht="18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</row>
    <row r="105" spans="1:14" ht="18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1:14" ht="18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1:14" ht="18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1:14" ht="18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1:14" ht="18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</row>
  </sheetData>
  <sheetProtection/>
  <mergeCells count="2">
    <mergeCell ref="D5:H5"/>
    <mergeCell ref="R3:T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6"/>
  <sheetViews>
    <sheetView zoomScale="75" zoomScaleNormal="75" zoomScalePageLayoutView="77" workbookViewId="0" topLeftCell="A40">
      <selection activeCell="C14" sqref="C14"/>
    </sheetView>
  </sheetViews>
  <sheetFormatPr defaultColWidth="9.00390625" defaultRowHeight="12.75"/>
  <cols>
    <col min="1" max="1" width="53.75390625" style="0" customWidth="1"/>
    <col min="2" max="2" width="35.875" style="0" customWidth="1"/>
    <col min="3" max="3" width="10.25390625" style="0" customWidth="1"/>
    <col min="4" max="4" width="7.00390625" style="0" customWidth="1"/>
    <col min="5" max="5" width="8.875" style="0" customWidth="1"/>
    <col min="6" max="11" width="7.00390625" style="0" customWidth="1"/>
    <col min="12" max="12" width="7.625" style="0" customWidth="1"/>
    <col min="13" max="13" width="21.375" style="0" customWidth="1"/>
    <col min="14" max="14" width="48.75390625" style="0" customWidth="1"/>
    <col min="15" max="15" width="14.00390625" style="0" customWidth="1"/>
    <col min="16" max="16" width="19.375" style="0" customWidth="1"/>
    <col min="17" max="17" width="9.25390625" style="0" customWidth="1"/>
  </cols>
  <sheetData>
    <row r="1" spans="13:15" ht="30">
      <c r="M1" s="97" t="s">
        <v>0</v>
      </c>
      <c r="N1" s="97"/>
      <c r="O1" s="56"/>
    </row>
    <row r="2" spans="13:15" ht="30">
      <c r="M2" s="97" t="s">
        <v>189</v>
      </c>
      <c r="N2" s="97"/>
      <c r="O2" s="56"/>
    </row>
    <row r="3" spans="13:15" ht="30">
      <c r="M3" s="97" t="s">
        <v>104</v>
      </c>
      <c r="N3" s="97"/>
      <c r="O3" s="56"/>
    </row>
    <row r="4" spans="13:15" ht="30">
      <c r="M4" s="97"/>
      <c r="N4" s="97"/>
      <c r="O4" s="56"/>
    </row>
    <row r="5" spans="12:15" ht="30">
      <c r="L5" s="5"/>
      <c r="M5" s="98" t="s">
        <v>176</v>
      </c>
      <c r="N5" s="98" t="s">
        <v>190</v>
      </c>
      <c r="O5" s="56"/>
    </row>
    <row r="6" spans="12:15" ht="30">
      <c r="L6" s="5"/>
      <c r="M6" s="98" t="s">
        <v>469</v>
      </c>
      <c r="N6" s="98"/>
      <c r="O6" s="56"/>
    </row>
    <row r="7" spans="1:16" ht="27.75">
      <c r="A7" s="54"/>
      <c r="B7" s="72" t="s">
        <v>1</v>
      </c>
      <c r="C7" s="71"/>
      <c r="D7" s="71"/>
      <c r="E7" s="72"/>
      <c r="F7" s="72"/>
      <c r="G7" s="72"/>
      <c r="H7" s="72"/>
      <c r="I7" s="72"/>
      <c r="J7" s="72"/>
      <c r="K7" s="73"/>
      <c r="L7" s="55"/>
      <c r="M7" s="55"/>
      <c r="N7" s="55"/>
      <c r="O7" s="54"/>
      <c r="P7" s="54"/>
    </row>
    <row r="8" spans="1:16" ht="27.75">
      <c r="A8" s="54"/>
      <c r="B8" s="109" t="s">
        <v>180</v>
      </c>
      <c r="C8" s="72"/>
      <c r="D8" s="72"/>
      <c r="E8" s="72"/>
      <c r="F8" s="72"/>
      <c r="G8" s="72"/>
      <c r="H8" s="72"/>
      <c r="I8" s="72"/>
      <c r="J8" s="72"/>
      <c r="K8" s="72"/>
      <c r="L8" s="54"/>
      <c r="M8" s="54"/>
      <c r="N8" s="54"/>
      <c r="O8" s="54"/>
      <c r="P8" s="54"/>
    </row>
    <row r="9" spans="1:16" ht="27.75">
      <c r="A9" s="54"/>
      <c r="B9" s="72" t="s">
        <v>468</v>
      </c>
      <c r="C9" s="72"/>
      <c r="D9" s="72"/>
      <c r="E9" s="74"/>
      <c r="F9" s="72"/>
      <c r="G9" s="72"/>
      <c r="H9" s="72"/>
      <c r="I9" s="72"/>
      <c r="J9" s="72"/>
      <c r="K9" s="72"/>
      <c r="L9" s="54"/>
      <c r="M9" s="54"/>
      <c r="N9" s="54"/>
      <c r="O9" s="54"/>
      <c r="P9" s="54"/>
    </row>
    <row r="10" spans="1:16" ht="28.5" thickBot="1">
      <c r="A10" s="54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54"/>
      <c r="M10" s="54"/>
      <c r="N10" s="54"/>
      <c r="O10" s="54"/>
      <c r="P10" s="54"/>
    </row>
    <row r="11" spans="1:16" ht="18.75" thickBot="1">
      <c r="A11" s="57" t="s">
        <v>4</v>
      </c>
      <c r="B11" s="58" t="s">
        <v>4</v>
      </c>
      <c r="C11" s="721" t="s">
        <v>177</v>
      </c>
      <c r="D11" s="722"/>
      <c r="E11" s="722"/>
      <c r="F11" s="722"/>
      <c r="G11" s="722"/>
      <c r="H11" s="722"/>
      <c r="I11" s="722"/>
      <c r="J11" s="722"/>
      <c r="K11" s="722"/>
      <c r="L11" s="723"/>
      <c r="M11" s="57" t="s">
        <v>4</v>
      </c>
      <c r="N11" s="59" t="s">
        <v>6</v>
      </c>
      <c r="O11" s="59" t="s">
        <v>7</v>
      </c>
      <c r="P11" s="58" t="s">
        <v>178</v>
      </c>
    </row>
    <row r="12" spans="1:16" ht="18.75" thickBot="1">
      <c r="A12" s="99" t="s">
        <v>8</v>
      </c>
      <c r="B12" s="100" t="s">
        <v>179</v>
      </c>
      <c r="C12" s="101">
        <v>1</v>
      </c>
      <c r="D12" s="102">
        <v>2</v>
      </c>
      <c r="E12" s="102">
        <v>3</v>
      </c>
      <c r="F12" s="102">
        <v>4</v>
      </c>
      <c r="G12" s="102">
        <v>5</v>
      </c>
      <c r="H12" s="102">
        <v>6</v>
      </c>
      <c r="I12" s="102">
        <v>7</v>
      </c>
      <c r="J12" s="102">
        <v>8</v>
      </c>
      <c r="K12" s="102">
        <v>9</v>
      </c>
      <c r="L12" s="103">
        <v>10</v>
      </c>
      <c r="M12" s="99" t="s">
        <v>10</v>
      </c>
      <c r="N12" s="101" t="s">
        <v>11</v>
      </c>
      <c r="O12" s="101" t="s">
        <v>12</v>
      </c>
      <c r="P12" s="100" t="s">
        <v>12</v>
      </c>
    </row>
    <row r="13" spans="1:16" ht="18">
      <c r="A13" s="10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60"/>
    </row>
    <row r="14" spans="1:16" ht="18">
      <c r="A14" s="61" t="s">
        <v>145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22"/>
    </row>
    <row r="15" spans="1:16" ht="20.25">
      <c r="A15" s="62" t="s">
        <v>76</v>
      </c>
      <c r="B15" s="63" t="s">
        <v>13</v>
      </c>
      <c r="C15" s="351">
        <v>340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3" t="s">
        <v>58</v>
      </c>
      <c r="N15" s="63" t="s">
        <v>390</v>
      </c>
      <c r="O15" s="63" t="s">
        <v>415</v>
      </c>
      <c r="P15" s="110">
        <v>89211781400</v>
      </c>
    </row>
    <row r="16" spans="1:16" ht="20.25">
      <c r="A16" s="62" t="s">
        <v>79</v>
      </c>
      <c r="B16" s="63" t="s">
        <v>50</v>
      </c>
      <c r="C16" s="351">
        <v>200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3" t="s">
        <v>71</v>
      </c>
      <c r="N16" s="63" t="s">
        <v>117</v>
      </c>
      <c r="O16" s="63" t="s">
        <v>43</v>
      </c>
      <c r="P16" s="110">
        <v>89113300108</v>
      </c>
    </row>
    <row r="17" spans="1:16" ht="20.25">
      <c r="A17" s="62" t="s">
        <v>15</v>
      </c>
      <c r="B17" s="63" t="s">
        <v>50</v>
      </c>
      <c r="C17" s="351">
        <v>40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3" t="s">
        <v>16</v>
      </c>
      <c r="N17" s="63" t="s">
        <v>202</v>
      </c>
      <c r="O17" s="63" t="s">
        <v>203</v>
      </c>
      <c r="P17" s="110">
        <v>89512956995</v>
      </c>
    </row>
    <row r="18" spans="1:16" ht="20.25">
      <c r="A18" s="62" t="s">
        <v>106</v>
      </c>
      <c r="B18" s="63" t="s">
        <v>50</v>
      </c>
      <c r="C18" s="351">
        <v>200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3" t="s">
        <v>44</v>
      </c>
      <c r="N18" s="63" t="s">
        <v>127</v>
      </c>
      <c r="O18" s="63" t="s">
        <v>97</v>
      </c>
      <c r="P18" s="110">
        <v>89646808024</v>
      </c>
    </row>
    <row r="19" spans="1:16" ht="20.25">
      <c r="A19" s="62" t="s">
        <v>243</v>
      </c>
      <c r="B19" s="63" t="s">
        <v>50</v>
      </c>
      <c r="C19" s="351">
        <v>50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3" t="s">
        <v>61</v>
      </c>
      <c r="N19" s="63" t="s">
        <v>416</v>
      </c>
      <c r="O19" s="63" t="s">
        <v>262</v>
      </c>
      <c r="P19" s="110">
        <v>89522947106</v>
      </c>
    </row>
    <row r="20" spans="1:16" ht="20.25">
      <c r="A20" s="62" t="s">
        <v>78</v>
      </c>
      <c r="B20" s="63" t="s">
        <v>69</v>
      </c>
      <c r="C20" s="351">
        <v>70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3" t="s">
        <v>17</v>
      </c>
      <c r="N20" s="63" t="s">
        <v>245</v>
      </c>
      <c r="O20" s="111" t="s">
        <v>194</v>
      </c>
      <c r="P20" s="110">
        <v>89211585013</v>
      </c>
    </row>
    <row r="21" spans="1:16" ht="20.25">
      <c r="A21" s="62" t="s">
        <v>456</v>
      </c>
      <c r="B21" s="63" t="s">
        <v>50</v>
      </c>
      <c r="C21" s="351">
        <v>80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3" t="s">
        <v>71</v>
      </c>
      <c r="N21" s="63" t="s">
        <v>471</v>
      </c>
      <c r="O21" s="63" t="s">
        <v>417</v>
      </c>
      <c r="P21" s="110">
        <v>89212747556</v>
      </c>
    </row>
    <row r="22" spans="1:16" ht="20.25">
      <c r="A22" s="62" t="s">
        <v>90</v>
      </c>
      <c r="B22" s="63" t="s">
        <v>50</v>
      </c>
      <c r="C22" s="351">
        <v>70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3" t="s">
        <v>61</v>
      </c>
      <c r="N22" s="63" t="s">
        <v>272</v>
      </c>
      <c r="O22" s="63" t="s">
        <v>165</v>
      </c>
      <c r="P22" s="110">
        <v>89533062787</v>
      </c>
    </row>
    <row r="23" spans="1:16" ht="20.25">
      <c r="A23" s="62" t="s">
        <v>393</v>
      </c>
      <c r="B23" s="63" t="s">
        <v>50</v>
      </c>
      <c r="C23" s="351">
        <v>80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3" t="s">
        <v>137</v>
      </c>
      <c r="N23" s="63" t="s">
        <v>253</v>
      </c>
      <c r="O23" s="111" t="s">
        <v>139</v>
      </c>
      <c r="P23" s="568" t="s">
        <v>419</v>
      </c>
    </row>
    <row r="24" spans="1:16" ht="20.25">
      <c r="A24" s="62" t="s">
        <v>134</v>
      </c>
      <c r="B24" s="63" t="s">
        <v>69</v>
      </c>
      <c r="C24" s="351">
        <v>350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3" t="s">
        <v>138</v>
      </c>
      <c r="N24" s="63" t="s">
        <v>140</v>
      </c>
      <c r="O24" s="111" t="s">
        <v>148</v>
      </c>
      <c r="P24" s="110">
        <v>89212834851</v>
      </c>
    </row>
    <row r="25" spans="1:16" ht="20.25">
      <c r="A25" s="62" t="s">
        <v>192</v>
      </c>
      <c r="B25" s="63" t="s">
        <v>50</v>
      </c>
      <c r="C25" s="351">
        <v>30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3" t="s">
        <v>188</v>
      </c>
      <c r="N25" s="63" t="s">
        <v>244</v>
      </c>
      <c r="O25" s="111" t="s">
        <v>425</v>
      </c>
      <c r="P25" s="110">
        <v>89522901017</v>
      </c>
    </row>
    <row r="26" spans="1:16" ht="20.25">
      <c r="A26" s="62" t="s">
        <v>166</v>
      </c>
      <c r="B26" s="63" t="s">
        <v>422</v>
      </c>
      <c r="C26" s="351">
        <v>110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3" t="s">
        <v>168</v>
      </c>
      <c r="N26" s="63" t="s">
        <v>380</v>
      </c>
      <c r="O26" s="111" t="s">
        <v>423</v>
      </c>
      <c r="P26" s="110">
        <v>89212710559</v>
      </c>
    </row>
    <row r="27" spans="1:16" ht="20.25">
      <c r="A27" s="62" t="s">
        <v>170</v>
      </c>
      <c r="B27" s="63" t="s">
        <v>50</v>
      </c>
      <c r="C27" s="351">
        <v>95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3" t="s">
        <v>188</v>
      </c>
      <c r="N27" s="63" t="s">
        <v>123</v>
      </c>
      <c r="O27" s="334" t="s">
        <v>363</v>
      </c>
      <c r="P27" s="335">
        <v>89522932311</v>
      </c>
    </row>
    <row r="28" spans="1:16" ht="20.25">
      <c r="A28" s="62" t="s">
        <v>436</v>
      </c>
      <c r="B28" s="63" t="s">
        <v>69</v>
      </c>
      <c r="C28" s="351">
        <v>220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3" t="s">
        <v>137</v>
      </c>
      <c r="N28" s="63" t="s">
        <v>421</v>
      </c>
      <c r="O28" s="111"/>
      <c r="P28" s="110">
        <v>89210404168</v>
      </c>
    </row>
    <row r="29" spans="1:16" ht="20.25">
      <c r="A29" s="62" t="s">
        <v>459</v>
      </c>
      <c r="B29" s="63" t="s">
        <v>13</v>
      </c>
      <c r="C29" s="351">
        <v>100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3" t="s">
        <v>17</v>
      </c>
      <c r="N29" s="63" t="s">
        <v>421</v>
      </c>
      <c r="O29" s="111"/>
      <c r="P29" s="110">
        <v>89210404168</v>
      </c>
    </row>
    <row r="30" spans="1:16" ht="20.25">
      <c r="A30" s="62" t="s">
        <v>172</v>
      </c>
      <c r="B30" s="63" t="s">
        <v>50</v>
      </c>
      <c r="C30" s="351">
        <v>40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3" t="s">
        <v>168</v>
      </c>
      <c r="N30" s="63" t="s">
        <v>443</v>
      </c>
      <c r="O30" s="111" t="s">
        <v>191</v>
      </c>
      <c r="P30" s="110">
        <v>89113010383</v>
      </c>
    </row>
    <row r="31" spans="1:16" ht="20.25">
      <c r="A31" s="62" t="s">
        <v>242</v>
      </c>
      <c r="B31" s="63" t="s">
        <v>69</v>
      </c>
      <c r="C31" s="351">
        <v>200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3" t="s">
        <v>137</v>
      </c>
      <c r="N31" s="63" t="s">
        <v>247</v>
      </c>
      <c r="O31" s="111" t="s">
        <v>424</v>
      </c>
      <c r="P31" s="110">
        <v>89217245348</v>
      </c>
    </row>
    <row r="32" spans="1:16" ht="20.25">
      <c r="A32" s="62" t="s">
        <v>441</v>
      </c>
      <c r="B32" s="63" t="s">
        <v>427</v>
      </c>
      <c r="C32" s="351">
        <v>50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3" t="s">
        <v>188</v>
      </c>
      <c r="N32" s="63" t="s">
        <v>474</v>
      </c>
      <c r="O32" s="111"/>
      <c r="P32" s="110">
        <v>89113027993</v>
      </c>
    </row>
    <row r="33" spans="1:16" ht="20.25">
      <c r="A33" s="62" t="s">
        <v>365</v>
      </c>
      <c r="B33" s="63" t="s">
        <v>343</v>
      </c>
      <c r="C33" s="351">
        <v>20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3" t="s">
        <v>138</v>
      </c>
      <c r="N33" s="63" t="s">
        <v>429</v>
      </c>
      <c r="O33" s="111"/>
      <c r="P33" s="110">
        <v>89211643107</v>
      </c>
    </row>
    <row r="34" spans="1:16" ht="20.25">
      <c r="A34" s="62" t="s">
        <v>324</v>
      </c>
      <c r="B34" s="63"/>
      <c r="C34" s="351">
        <v>20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3" t="s">
        <v>61</v>
      </c>
      <c r="N34" s="63" t="s">
        <v>375</v>
      </c>
      <c r="O34" s="111" t="s">
        <v>430</v>
      </c>
      <c r="P34" s="110">
        <v>89113220706</v>
      </c>
    </row>
    <row r="35" spans="1:16" ht="20.25">
      <c r="A35" s="241" t="s">
        <v>467</v>
      </c>
      <c r="B35" s="63" t="s">
        <v>50</v>
      </c>
      <c r="C35" s="351">
        <v>60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114" t="s">
        <v>450</v>
      </c>
      <c r="N35" s="114" t="s">
        <v>449</v>
      </c>
      <c r="O35" s="336"/>
      <c r="P35" s="337">
        <v>89113456702</v>
      </c>
    </row>
    <row r="36" spans="1:16" ht="20.25">
      <c r="A36" s="241" t="s">
        <v>345</v>
      </c>
      <c r="B36" s="114" t="s">
        <v>169</v>
      </c>
      <c r="C36" s="351">
        <v>50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114" t="s">
        <v>356</v>
      </c>
      <c r="N36" s="114" t="s">
        <v>366</v>
      </c>
      <c r="O36" s="336" t="s">
        <v>367</v>
      </c>
      <c r="P36" s="337">
        <v>89211542252</v>
      </c>
    </row>
    <row r="37" spans="1:16" ht="20.25">
      <c r="A37" s="241" t="s">
        <v>348</v>
      </c>
      <c r="B37" s="63" t="s">
        <v>343</v>
      </c>
      <c r="C37" s="351">
        <v>30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114" t="s">
        <v>138</v>
      </c>
      <c r="N37" s="63" t="s">
        <v>245</v>
      </c>
      <c r="O37" s="111"/>
      <c r="P37" s="110">
        <v>89211585013</v>
      </c>
    </row>
    <row r="38" spans="1:16" ht="20.25">
      <c r="A38" s="241" t="s">
        <v>18</v>
      </c>
      <c r="B38" s="114" t="s">
        <v>346</v>
      </c>
      <c r="C38" s="351">
        <v>40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3" t="s">
        <v>60</v>
      </c>
      <c r="N38" s="146" t="s">
        <v>371</v>
      </c>
      <c r="O38" s="146" t="s">
        <v>370</v>
      </c>
      <c r="P38" s="349">
        <v>89113374895</v>
      </c>
    </row>
    <row r="39" spans="1:16" ht="20.25">
      <c r="A39" s="145"/>
      <c r="B39" s="114" t="s">
        <v>446</v>
      </c>
      <c r="C39" s="352">
        <v>280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114" t="s">
        <v>168</v>
      </c>
      <c r="N39" s="114"/>
      <c r="O39" s="114" t="s">
        <v>62</v>
      </c>
      <c r="P39" s="337">
        <v>89113121486</v>
      </c>
    </row>
    <row r="40" spans="1:16" ht="21" thickBot="1">
      <c r="A40" s="145"/>
      <c r="B40" s="114" t="s">
        <v>59</v>
      </c>
      <c r="C40" s="352">
        <v>270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146" t="s">
        <v>357</v>
      </c>
      <c r="N40" s="146"/>
      <c r="O40" s="146" t="s">
        <v>62</v>
      </c>
      <c r="P40" s="149"/>
    </row>
    <row r="41" spans="1:16" ht="21" thickBot="1">
      <c r="A41" s="331" t="s">
        <v>239</v>
      </c>
      <c r="B41" s="153"/>
      <c r="C41" s="354">
        <f>SUM(C15:C40)</f>
        <v>3095</v>
      </c>
      <c r="D41" s="155">
        <v>0</v>
      </c>
      <c r="E41" s="155">
        <f>SUM(E15:E40)</f>
        <v>0</v>
      </c>
      <c r="F41" s="155">
        <v>0</v>
      </c>
      <c r="G41" s="155">
        <v>0</v>
      </c>
      <c r="H41" s="155">
        <f>SUM(H15:H38)</f>
        <v>0</v>
      </c>
      <c r="I41" s="155">
        <f>SUM(I15:I38)</f>
        <v>0</v>
      </c>
      <c r="J41" s="155">
        <f>SUM(J15:J38)</f>
        <v>0</v>
      </c>
      <c r="K41" s="155">
        <f>SUM(K15:K38)</f>
        <v>0</v>
      </c>
      <c r="L41" s="155">
        <f>SUM(L15:L38)</f>
        <v>0</v>
      </c>
      <c r="M41" s="156"/>
      <c r="N41" s="330"/>
      <c r="O41" s="154"/>
      <c r="P41" s="156"/>
    </row>
    <row r="42" spans="1:16" ht="20.25">
      <c r="A42" s="81"/>
      <c r="B42" s="81"/>
      <c r="C42" s="358"/>
      <c r="D42" s="358"/>
      <c r="E42" s="359"/>
      <c r="F42" s="358"/>
      <c r="G42" s="358"/>
      <c r="H42" s="359"/>
      <c r="I42" s="359"/>
      <c r="J42" s="359"/>
      <c r="K42" s="359"/>
      <c r="L42" s="359"/>
      <c r="M42" s="81"/>
      <c r="N42" s="81"/>
      <c r="O42" s="81"/>
      <c r="P42" s="81"/>
    </row>
    <row r="43" spans="1:16" ht="20.25">
      <c r="A43" s="81"/>
      <c r="B43" s="81"/>
      <c r="C43" s="358"/>
      <c r="D43" s="358"/>
      <c r="E43" s="359"/>
      <c r="F43" s="358"/>
      <c r="G43" s="358"/>
      <c r="H43" s="359"/>
      <c r="I43" s="359"/>
      <c r="J43" s="359"/>
      <c r="K43" s="359"/>
      <c r="L43" s="359"/>
      <c r="M43" s="81"/>
      <c r="N43" s="81"/>
      <c r="O43" s="81"/>
      <c r="P43" s="81"/>
    </row>
    <row r="44" spans="1:16" ht="20.25">
      <c r="A44" s="81"/>
      <c r="B44" s="81"/>
      <c r="C44" s="358"/>
      <c r="D44" s="358"/>
      <c r="E44" s="359"/>
      <c r="F44" s="358"/>
      <c r="G44" s="358"/>
      <c r="H44" s="359"/>
      <c r="I44" s="359"/>
      <c r="J44" s="359"/>
      <c r="K44" s="359"/>
      <c r="L44" s="359"/>
      <c r="M44" s="81"/>
      <c r="N44" s="81"/>
      <c r="O44" s="81"/>
      <c r="P44" s="81"/>
    </row>
    <row r="45" spans="1:16" ht="20.25">
      <c r="A45" s="66"/>
      <c r="B45" s="66"/>
      <c r="C45" s="350"/>
      <c r="D45" s="350"/>
      <c r="E45" s="66"/>
      <c r="F45" s="350"/>
      <c r="G45" s="350"/>
      <c r="H45" s="66"/>
      <c r="I45" s="66"/>
      <c r="J45" s="66"/>
      <c r="K45" s="66"/>
      <c r="L45" s="66"/>
      <c r="M45" s="81"/>
      <c r="N45" s="81"/>
      <c r="O45" s="81"/>
      <c r="P45" s="81"/>
    </row>
    <row r="46" spans="1:17" ht="20.25">
      <c r="A46" s="573" t="s">
        <v>144</v>
      </c>
      <c r="B46" s="66"/>
      <c r="C46" s="350"/>
      <c r="D46" s="350"/>
      <c r="E46" s="66"/>
      <c r="F46" s="350"/>
      <c r="G46" s="350"/>
      <c r="H46" s="66"/>
      <c r="I46" s="66"/>
      <c r="J46" s="66"/>
      <c r="K46" s="66"/>
      <c r="L46" s="66"/>
      <c r="M46" s="81"/>
      <c r="N46" s="81"/>
      <c r="O46" s="81"/>
      <c r="P46" s="573"/>
      <c r="Q46" s="5"/>
    </row>
    <row r="47" spans="1:16" ht="20.25">
      <c r="A47" s="132" t="s">
        <v>79</v>
      </c>
      <c r="B47" s="63" t="s">
        <v>147</v>
      </c>
      <c r="C47" s="351">
        <v>400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3" t="s">
        <v>193</v>
      </c>
      <c r="N47" s="63" t="s">
        <v>117</v>
      </c>
      <c r="O47" s="63" t="s">
        <v>43</v>
      </c>
      <c r="P47" s="574">
        <v>89113300108</v>
      </c>
    </row>
    <row r="48" spans="1:16" ht="20.25">
      <c r="A48" s="62" t="s">
        <v>249</v>
      </c>
      <c r="B48" s="63" t="s">
        <v>50</v>
      </c>
      <c r="C48" s="351">
        <v>350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3" t="s">
        <v>20</v>
      </c>
      <c r="N48" s="63" t="s">
        <v>129</v>
      </c>
      <c r="O48" s="63" t="s">
        <v>46</v>
      </c>
      <c r="P48" s="112">
        <v>89212755738</v>
      </c>
    </row>
    <row r="49" spans="1:16" ht="20.25">
      <c r="A49" s="62" t="s">
        <v>251</v>
      </c>
      <c r="B49" s="63" t="s">
        <v>63</v>
      </c>
      <c r="C49" s="351">
        <v>260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3" t="s">
        <v>21</v>
      </c>
      <c r="N49" s="63" t="s">
        <v>402</v>
      </c>
      <c r="O49" s="63" t="s">
        <v>403</v>
      </c>
      <c r="P49" s="112"/>
    </row>
    <row r="50" spans="1:16" ht="20.25">
      <c r="A50" s="62" t="s">
        <v>80</v>
      </c>
      <c r="B50" s="63" t="s">
        <v>50</v>
      </c>
      <c r="C50" s="351">
        <v>100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3" t="s">
        <v>17</v>
      </c>
      <c r="N50" s="63" t="s">
        <v>382</v>
      </c>
      <c r="O50" s="111" t="s">
        <v>383</v>
      </c>
      <c r="P50" s="110">
        <v>89212769415</v>
      </c>
    </row>
    <row r="51" spans="1:16" ht="20.25">
      <c r="A51" s="62" t="s">
        <v>464</v>
      </c>
      <c r="B51" s="63" t="s">
        <v>146</v>
      </c>
      <c r="C51" s="351">
        <v>60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3" t="s">
        <v>47</v>
      </c>
      <c r="N51" s="63" t="s">
        <v>472</v>
      </c>
      <c r="O51" s="63" t="s">
        <v>473</v>
      </c>
      <c r="P51" s="110">
        <v>89643072932</v>
      </c>
    </row>
    <row r="52" spans="1:16" ht="20.25">
      <c r="A52" s="62" t="s">
        <v>92</v>
      </c>
      <c r="B52" s="80" t="s">
        <v>50</v>
      </c>
      <c r="C52" s="351">
        <v>360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3" t="s">
        <v>48</v>
      </c>
      <c r="N52" s="114" t="s">
        <v>119</v>
      </c>
      <c r="O52" s="114"/>
      <c r="P52" s="110">
        <v>89210324083</v>
      </c>
    </row>
    <row r="53" spans="1:16" ht="20.25">
      <c r="A53" s="62" t="s">
        <v>254</v>
      </c>
      <c r="B53" s="63" t="s">
        <v>23</v>
      </c>
      <c r="C53" s="351">
        <v>200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105" t="s">
        <v>24</v>
      </c>
      <c r="N53" s="63" t="s">
        <v>131</v>
      </c>
      <c r="O53" s="63" t="s">
        <v>72</v>
      </c>
      <c r="P53" s="115" t="s">
        <v>85</v>
      </c>
    </row>
    <row r="54" spans="1:16" ht="20.25">
      <c r="A54" s="62" t="s">
        <v>136</v>
      </c>
      <c r="B54" s="80" t="s">
        <v>50</v>
      </c>
      <c r="C54" s="351">
        <v>35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3" t="s">
        <v>21</v>
      </c>
      <c r="N54" s="116" t="s">
        <v>198</v>
      </c>
      <c r="O54" s="116" t="s">
        <v>199</v>
      </c>
      <c r="P54" s="117">
        <v>89113028464</v>
      </c>
    </row>
    <row r="55" spans="1:16" ht="20.25">
      <c r="A55" s="62" t="s">
        <v>175</v>
      </c>
      <c r="B55" s="63" t="s">
        <v>50</v>
      </c>
      <c r="C55" s="351">
        <v>90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3" t="s">
        <v>137</v>
      </c>
      <c r="N55" s="116" t="s">
        <v>195</v>
      </c>
      <c r="O55" s="116" t="s">
        <v>196</v>
      </c>
      <c r="P55" s="117">
        <v>89113088645</v>
      </c>
    </row>
    <row r="56" spans="1:16" ht="20.25">
      <c r="A56" s="62" t="s">
        <v>94</v>
      </c>
      <c r="B56" s="63" t="s">
        <v>50</v>
      </c>
      <c r="C56" s="355">
        <v>300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3" t="s">
        <v>99</v>
      </c>
      <c r="N56" s="63" t="s">
        <v>129</v>
      </c>
      <c r="O56" s="63" t="s">
        <v>46</v>
      </c>
      <c r="P56" s="112">
        <v>89212755738</v>
      </c>
    </row>
    <row r="57" spans="1:16" ht="20.25">
      <c r="A57" s="62" t="s">
        <v>18</v>
      </c>
      <c r="B57" s="63" t="s">
        <v>89</v>
      </c>
      <c r="C57" s="351">
        <v>100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3" t="s">
        <v>88</v>
      </c>
      <c r="N57" s="116" t="s">
        <v>124</v>
      </c>
      <c r="O57" s="116" t="s">
        <v>125</v>
      </c>
      <c r="P57" s="110">
        <v>89022817741</v>
      </c>
    </row>
    <row r="58" spans="1:16" ht="20.25">
      <c r="A58" s="62"/>
      <c r="B58" s="63" t="s">
        <v>75</v>
      </c>
      <c r="C58" s="351">
        <v>100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3" t="s">
        <v>25</v>
      </c>
      <c r="N58" s="63" t="s">
        <v>126</v>
      </c>
      <c r="O58" s="63" t="s">
        <v>100</v>
      </c>
      <c r="P58" s="112" t="s">
        <v>82</v>
      </c>
    </row>
    <row r="59" spans="1:16" ht="21" thickBot="1">
      <c r="A59" s="241"/>
      <c r="B59" s="114" t="s">
        <v>59</v>
      </c>
      <c r="C59" s="352">
        <v>160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114"/>
      <c r="N59" s="114" t="s">
        <v>438</v>
      </c>
      <c r="O59" s="114" t="s">
        <v>185</v>
      </c>
      <c r="P59" s="242">
        <v>89113117314</v>
      </c>
    </row>
    <row r="60" spans="1:16" ht="21" thickBot="1">
      <c r="A60" s="331" t="s">
        <v>252</v>
      </c>
      <c r="B60" s="330"/>
      <c r="C60" s="353">
        <f aca="true" t="shared" si="0" ref="C60:L60">SUM(C47:C59)</f>
        <v>2515</v>
      </c>
      <c r="D60" s="154">
        <f t="shared" si="0"/>
        <v>0</v>
      </c>
      <c r="E60" s="154">
        <f t="shared" si="0"/>
        <v>0</v>
      </c>
      <c r="F60" s="154">
        <f t="shared" si="0"/>
        <v>0</v>
      </c>
      <c r="G60" s="154">
        <f t="shared" si="0"/>
        <v>0</v>
      </c>
      <c r="H60" s="154">
        <f t="shared" si="0"/>
        <v>0</v>
      </c>
      <c r="I60" s="154">
        <f t="shared" si="0"/>
        <v>0</v>
      </c>
      <c r="J60" s="154">
        <f t="shared" si="0"/>
        <v>0</v>
      </c>
      <c r="K60" s="154">
        <f t="shared" si="0"/>
        <v>0</v>
      </c>
      <c r="L60" s="154">
        <f t="shared" si="0"/>
        <v>0</v>
      </c>
      <c r="M60" s="154"/>
      <c r="N60" s="154"/>
      <c r="O60" s="154"/>
      <c r="P60" s="156"/>
    </row>
    <row r="61" spans="1:16" ht="21" thickBot="1">
      <c r="A61" s="67" t="s">
        <v>342</v>
      </c>
      <c r="B61" s="154"/>
      <c r="C61" s="353"/>
      <c r="D61" s="353"/>
      <c r="E61" s="154"/>
      <c r="F61" s="353"/>
      <c r="G61" s="353"/>
      <c r="H61" s="154"/>
      <c r="I61" s="154"/>
      <c r="J61" s="154"/>
      <c r="K61" s="154"/>
      <c r="L61" s="154"/>
      <c r="M61" s="154"/>
      <c r="N61" s="332"/>
      <c r="O61" s="332"/>
      <c r="P61" s="333"/>
    </row>
    <row r="62" spans="1:16" ht="20.25">
      <c r="A62" s="346" t="s">
        <v>351</v>
      </c>
      <c r="B62" s="356" t="s">
        <v>355</v>
      </c>
      <c r="C62" s="351">
        <v>100</v>
      </c>
      <c r="D62" s="64">
        <v>0</v>
      </c>
      <c r="E62" s="64">
        <v>0</v>
      </c>
      <c r="F62" s="243">
        <v>0</v>
      </c>
      <c r="G62" s="64">
        <v>0</v>
      </c>
      <c r="H62" s="243">
        <v>0</v>
      </c>
      <c r="I62" s="243">
        <v>0</v>
      </c>
      <c r="J62" s="243">
        <v>0</v>
      </c>
      <c r="K62" s="243">
        <v>0</v>
      </c>
      <c r="L62" s="243">
        <v>0</v>
      </c>
      <c r="M62" s="63" t="s">
        <v>353</v>
      </c>
      <c r="N62" s="63" t="s">
        <v>447</v>
      </c>
      <c r="O62" s="63"/>
      <c r="P62" s="63">
        <v>89212752510</v>
      </c>
    </row>
    <row r="63" spans="1:16" ht="42" customHeight="1" thickBot="1">
      <c r="A63" s="347" t="s">
        <v>18</v>
      </c>
      <c r="B63" s="357" t="s">
        <v>352</v>
      </c>
      <c r="C63" s="352">
        <v>100</v>
      </c>
      <c r="D63" s="243">
        <v>0</v>
      </c>
      <c r="E63" s="139">
        <v>0</v>
      </c>
      <c r="F63" s="243">
        <v>0</v>
      </c>
      <c r="G63" s="243">
        <v>0</v>
      </c>
      <c r="H63" s="243">
        <v>0</v>
      </c>
      <c r="I63" s="243">
        <v>0</v>
      </c>
      <c r="J63" s="243">
        <v>0</v>
      </c>
      <c r="K63" s="243">
        <v>0</v>
      </c>
      <c r="L63" s="243">
        <v>0</v>
      </c>
      <c r="M63" s="114" t="s">
        <v>353</v>
      </c>
      <c r="N63" s="146" t="s">
        <v>371</v>
      </c>
      <c r="O63" s="146" t="s">
        <v>370</v>
      </c>
      <c r="P63" s="349">
        <v>89113374895</v>
      </c>
    </row>
    <row r="64" spans="1:16" ht="21" thickBot="1">
      <c r="A64" s="331" t="s">
        <v>354</v>
      </c>
      <c r="B64" s="575"/>
      <c r="C64" s="577">
        <f>SUM(C62:C63)</f>
        <v>200</v>
      </c>
      <c r="D64" s="155">
        <v>0</v>
      </c>
      <c r="E64" s="147">
        <v>0</v>
      </c>
      <c r="F64" s="155">
        <f>SUM(F62:F63)</f>
        <v>0</v>
      </c>
      <c r="G64" s="155">
        <v>0</v>
      </c>
      <c r="H64" s="155">
        <f>SUM(H62:H62)</f>
        <v>0</v>
      </c>
      <c r="I64" s="155">
        <f>SUM(I62:I62)</f>
        <v>0</v>
      </c>
      <c r="J64" s="155">
        <f>SUM(J62:J62)</f>
        <v>0</v>
      </c>
      <c r="K64" s="155">
        <f>SUM(K62:K62)</f>
        <v>0</v>
      </c>
      <c r="L64" s="155">
        <f>SUM(L62:L62)</f>
        <v>0</v>
      </c>
      <c r="M64" s="156"/>
      <c r="N64" s="330"/>
      <c r="O64" s="154"/>
      <c r="P64" s="156"/>
    </row>
    <row r="65" spans="1:16" ht="21" thickBot="1">
      <c r="A65" s="140" t="s">
        <v>26</v>
      </c>
      <c r="B65" s="143"/>
      <c r="C65" s="577">
        <f>C41+C60+C64</f>
        <v>5810</v>
      </c>
      <c r="D65" s="155">
        <v>0</v>
      </c>
      <c r="E65" s="353">
        <f>E41+E60</f>
        <v>0</v>
      </c>
      <c r="F65" s="155">
        <f>F41+F60+F64</f>
        <v>0</v>
      </c>
      <c r="G65" s="155">
        <v>0</v>
      </c>
      <c r="H65" s="154">
        <f>H41+H60</f>
        <v>0</v>
      </c>
      <c r="I65" s="154">
        <f>I41+I60</f>
        <v>0</v>
      </c>
      <c r="J65" s="154">
        <f>J41+J60</f>
        <v>0</v>
      </c>
      <c r="K65" s="154">
        <f>K41+K60</f>
        <v>0</v>
      </c>
      <c r="L65" s="154">
        <f>L41+L60</f>
        <v>0</v>
      </c>
      <c r="M65" s="156"/>
      <c r="N65" s="576"/>
      <c r="O65" s="141"/>
      <c r="P65" s="144"/>
    </row>
    <row r="66" spans="1:16" ht="18">
      <c r="A66" s="119"/>
      <c r="B66" s="70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107"/>
      <c r="N66" s="55"/>
      <c r="O66" s="55"/>
      <c r="P66" s="55"/>
    </row>
    <row r="67" spans="1:16" ht="27.75">
      <c r="A67" s="54"/>
      <c r="B67" s="72" t="s">
        <v>149</v>
      </c>
      <c r="C67" s="73"/>
      <c r="D67" s="73"/>
      <c r="E67" s="73"/>
      <c r="F67" s="73"/>
      <c r="G67" s="73"/>
      <c r="H67" s="39"/>
      <c r="I67" s="39"/>
      <c r="J67" s="39"/>
      <c r="K67" s="39"/>
      <c r="L67" s="39"/>
      <c r="M67" s="55"/>
      <c r="N67" s="73" t="s">
        <v>440</v>
      </c>
      <c r="O67" s="73"/>
      <c r="P67" s="73"/>
    </row>
    <row r="68" spans="1:16" ht="18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8" ht="18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55"/>
    </row>
    <row r="70" spans="1:16" ht="18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ht="18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ht="18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ht="18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ht="18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ht="18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ht="18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</sheetData>
  <sheetProtection/>
  <mergeCells count="1">
    <mergeCell ref="C11:L11"/>
  </mergeCells>
  <printOptions/>
  <pageMargins left="0.4" right="0.35" top="0.32" bottom="1" header="0.57" footer="0.5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G66"/>
  <sheetViews>
    <sheetView zoomScale="50" zoomScaleNormal="50" zoomScalePageLayoutView="0" workbookViewId="0" topLeftCell="A1">
      <pane xSplit="1" topLeftCell="C1" activePane="topRight" state="frozen"/>
      <selection pane="topLeft" activeCell="A4" sqref="A4"/>
      <selection pane="topRight" activeCell="O8" sqref="O8"/>
    </sheetView>
  </sheetViews>
  <sheetFormatPr defaultColWidth="9.00390625" defaultRowHeight="12.75"/>
  <cols>
    <col min="1" max="1" width="57.875" style="0" customWidth="1"/>
    <col min="2" max="2" width="35.875" style="0" hidden="1" customWidth="1"/>
    <col min="3" max="3" width="9.00390625" style="0" customWidth="1"/>
    <col min="4" max="11" width="7.00390625" style="0" customWidth="1"/>
    <col min="12" max="12" width="7.625" style="0" customWidth="1"/>
    <col min="13" max="13" width="23.625" style="0" customWidth="1"/>
    <col min="14" max="14" width="51.75390625" style="0" customWidth="1"/>
    <col min="15" max="15" width="24.125" style="0" customWidth="1"/>
    <col min="16" max="16" width="22.125" style="0" customWidth="1"/>
    <col min="17" max="17" width="18.875" style="0" customWidth="1"/>
  </cols>
  <sheetData>
    <row r="1" spans="13:15" ht="30" customHeight="1">
      <c r="M1" s="97" t="s">
        <v>0</v>
      </c>
      <c r="N1" s="97"/>
      <c r="O1" s="56"/>
    </row>
    <row r="2" spans="13:15" ht="30" customHeight="1">
      <c r="M2" s="685" t="s">
        <v>573</v>
      </c>
      <c r="N2" s="97"/>
      <c r="O2" s="56"/>
    </row>
    <row r="3" spans="13:15" ht="30" customHeight="1">
      <c r="M3" s="97" t="s">
        <v>548</v>
      </c>
      <c r="N3" s="97"/>
      <c r="O3" s="56"/>
    </row>
    <row r="4" spans="13:15" ht="30" customHeight="1">
      <c r="M4" s="97"/>
      <c r="N4" s="97"/>
      <c r="O4" s="56"/>
    </row>
    <row r="5" spans="12:15" ht="30" customHeight="1">
      <c r="L5" s="5"/>
      <c r="M5" s="98" t="s">
        <v>176</v>
      </c>
      <c r="N5" s="98" t="s">
        <v>579</v>
      </c>
      <c r="O5" s="56"/>
    </row>
    <row r="6" spans="12:15" ht="30" customHeight="1">
      <c r="L6" s="5"/>
      <c r="M6" s="98" t="s">
        <v>580</v>
      </c>
      <c r="N6" s="98"/>
      <c r="O6" s="56"/>
    </row>
    <row r="7" spans="1:16" ht="27.75" customHeight="1">
      <c r="A7" s="54"/>
      <c r="B7" s="72" t="s">
        <v>1</v>
      </c>
      <c r="C7" s="71"/>
      <c r="D7" s="71"/>
      <c r="E7" s="72"/>
      <c r="F7" s="72"/>
      <c r="G7" s="72"/>
      <c r="H7" s="72"/>
      <c r="I7" s="72"/>
      <c r="J7" s="72"/>
      <c r="K7" s="73"/>
      <c r="L7" s="55"/>
      <c r="M7" s="55"/>
      <c r="N7" s="55"/>
      <c r="O7" s="54"/>
      <c r="P7" s="54"/>
    </row>
    <row r="8" spans="1:17" ht="27.75">
      <c r="A8" s="54"/>
      <c r="B8" s="109" t="s">
        <v>183</v>
      </c>
      <c r="C8" s="72"/>
      <c r="D8" s="72"/>
      <c r="E8" s="72"/>
      <c r="F8" s="72" t="s">
        <v>1</v>
      </c>
      <c r="G8" s="71"/>
      <c r="H8" s="71"/>
      <c r="I8" s="72"/>
      <c r="J8" s="72"/>
      <c r="K8" s="72"/>
      <c r="L8" s="72"/>
      <c r="M8" s="72"/>
      <c r="N8" s="72"/>
      <c r="O8" s="73"/>
      <c r="P8" s="55"/>
      <c r="Q8" s="55"/>
    </row>
    <row r="9" spans="1:17" ht="27.75">
      <c r="A9" s="54"/>
      <c r="B9" s="72" t="s">
        <v>508</v>
      </c>
      <c r="C9" s="72"/>
      <c r="D9" s="72"/>
      <c r="E9" s="74"/>
      <c r="F9" s="109" t="s">
        <v>531</v>
      </c>
      <c r="G9" s="72"/>
      <c r="H9" s="72"/>
      <c r="I9" s="72"/>
      <c r="J9" s="72"/>
      <c r="K9" s="72"/>
      <c r="L9" s="72"/>
      <c r="M9" s="72"/>
      <c r="N9" s="72"/>
      <c r="O9" s="72"/>
      <c r="P9" s="54"/>
      <c r="Q9" s="54"/>
    </row>
    <row r="10" spans="1:17" ht="27.75">
      <c r="A10" s="54"/>
      <c r="B10" s="72"/>
      <c r="C10" s="72"/>
      <c r="D10" s="72"/>
      <c r="E10" s="72"/>
      <c r="F10" s="72" t="s">
        <v>572</v>
      </c>
      <c r="G10" s="72"/>
      <c r="H10" s="72"/>
      <c r="I10" s="74"/>
      <c r="J10" s="72"/>
      <c r="K10" s="72"/>
      <c r="L10" s="72"/>
      <c r="M10" s="72"/>
      <c r="N10" s="72"/>
      <c r="O10" s="72"/>
      <c r="P10" s="54"/>
      <c r="Q10" s="54"/>
    </row>
    <row r="11" spans="1:17" ht="28.5" thickBot="1">
      <c r="A11" s="54"/>
      <c r="B11" s="72"/>
      <c r="C11" s="72"/>
      <c r="D11" s="72"/>
      <c r="E11" s="72"/>
      <c r="F11" s="72"/>
      <c r="G11" s="72"/>
      <c r="H11" s="72"/>
      <c r="I11" s="74"/>
      <c r="J11" s="72"/>
      <c r="K11" s="72"/>
      <c r="L11" s="72"/>
      <c r="M11" s="72"/>
      <c r="N11" s="72"/>
      <c r="O11" s="72"/>
      <c r="P11" s="54"/>
      <c r="Q11" s="54"/>
    </row>
    <row r="12" spans="1:16" ht="18.75" thickBot="1">
      <c r="A12" s="57" t="s">
        <v>4</v>
      </c>
      <c r="B12" s="58" t="s">
        <v>4</v>
      </c>
      <c r="C12" s="721" t="s">
        <v>177</v>
      </c>
      <c r="D12" s="722"/>
      <c r="E12" s="722"/>
      <c r="F12" s="722"/>
      <c r="G12" s="722"/>
      <c r="H12" s="722"/>
      <c r="I12" s="722"/>
      <c r="J12" s="722"/>
      <c r="K12" s="722"/>
      <c r="L12" s="723"/>
      <c r="M12" s="57" t="s">
        <v>4</v>
      </c>
      <c r="N12" s="59" t="s">
        <v>6</v>
      </c>
      <c r="O12" s="59" t="s">
        <v>7</v>
      </c>
      <c r="P12" s="58" t="s">
        <v>178</v>
      </c>
    </row>
    <row r="13" spans="1:16" ht="18.75" thickBot="1">
      <c r="A13" s="99" t="s">
        <v>8</v>
      </c>
      <c r="B13" s="100" t="s">
        <v>179</v>
      </c>
      <c r="C13" s="101">
        <v>1</v>
      </c>
      <c r="D13" s="102">
        <v>2</v>
      </c>
      <c r="E13" s="102">
        <v>3</v>
      </c>
      <c r="F13" s="102">
        <v>4</v>
      </c>
      <c r="G13" s="102">
        <v>5</v>
      </c>
      <c r="H13" s="102">
        <v>6</v>
      </c>
      <c r="I13" s="102">
        <v>7</v>
      </c>
      <c r="J13" s="102">
        <v>8</v>
      </c>
      <c r="K13" s="102">
        <v>9</v>
      </c>
      <c r="L13" s="103">
        <v>10</v>
      </c>
      <c r="M13" s="99" t="s">
        <v>10</v>
      </c>
      <c r="N13" s="101" t="s">
        <v>11</v>
      </c>
      <c r="O13" s="101" t="s">
        <v>12</v>
      </c>
      <c r="P13" s="100" t="s">
        <v>12</v>
      </c>
    </row>
    <row r="14" spans="1:16" ht="18">
      <c r="A14" s="10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60"/>
    </row>
    <row r="15" spans="1:16" ht="18">
      <c r="A15" s="61" t="s">
        <v>538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60"/>
    </row>
    <row r="16" spans="1:16" ht="18">
      <c r="A16" s="62" t="s">
        <v>554</v>
      </c>
      <c r="B16" s="63" t="s">
        <v>13</v>
      </c>
      <c r="C16" s="64">
        <v>0</v>
      </c>
      <c r="D16" s="64">
        <v>0</v>
      </c>
      <c r="E16" s="64">
        <v>0</v>
      </c>
      <c r="F16" s="64">
        <v>0</v>
      </c>
      <c r="G16" s="64">
        <v>27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3" t="s">
        <v>16</v>
      </c>
      <c r="N16" s="63" t="s">
        <v>563</v>
      </c>
      <c r="O16" s="686" t="s">
        <v>564</v>
      </c>
      <c r="P16" s="686" t="s">
        <v>564</v>
      </c>
    </row>
    <row r="17" spans="1:16" ht="18">
      <c r="A17" s="62" t="s">
        <v>79</v>
      </c>
      <c r="B17" s="63" t="s">
        <v>50</v>
      </c>
      <c r="C17" s="64">
        <v>0</v>
      </c>
      <c r="D17" s="64">
        <v>0</v>
      </c>
      <c r="E17" s="64">
        <v>0</v>
      </c>
      <c r="F17" s="64">
        <v>0</v>
      </c>
      <c r="G17" s="64">
        <v>81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3" t="s">
        <v>71</v>
      </c>
      <c r="N17" s="63" t="s">
        <v>117</v>
      </c>
      <c r="O17" s="686" t="s">
        <v>442</v>
      </c>
      <c r="P17" s="110">
        <v>89113300108</v>
      </c>
    </row>
    <row r="18" spans="1:16" ht="18">
      <c r="A18" s="62" t="s">
        <v>542</v>
      </c>
      <c r="B18" s="63" t="s">
        <v>50</v>
      </c>
      <c r="C18" s="64">
        <v>0</v>
      </c>
      <c r="D18" s="64">
        <v>0</v>
      </c>
      <c r="E18" s="64">
        <v>0</v>
      </c>
      <c r="F18" s="64">
        <v>0</v>
      </c>
      <c r="G18" s="64">
        <v>70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3" t="s">
        <v>16</v>
      </c>
      <c r="N18" s="63" t="s">
        <v>202</v>
      </c>
      <c r="O18" s="63" t="s">
        <v>203</v>
      </c>
      <c r="P18" s="110">
        <v>89512956995</v>
      </c>
    </row>
    <row r="19" spans="1:33" ht="18">
      <c r="A19" s="62" t="s">
        <v>243</v>
      </c>
      <c r="B19" s="63" t="s">
        <v>50</v>
      </c>
      <c r="C19" s="64">
        <v>0</v>
      </c>
      <c r="D19" s="64">
        <v>0</v>
      </c>
      <c r="E19" s="64">
        <v>0</v>
      </c>
      <c r="F19" s="64">
        <v>0</v>
      </c>
      <c r="G19" s="64">
        <v>70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3" t="s">
        <v>61</v>
      </c>
      <c r="N19" s="63" t="s">
        <v>511</v>
      </c>
      <c r="O19" s="63" t="s">
        <v>512</v>
      </c>
      <c r="P19" s="110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8">
      <c r="A20" s="62" t="s">
        <v>78</v>
      </c>
      <c r="B20" s="63" t="s">
        <v>69</v>
      </c>
      <c r="C20" s="64">
        <v>0</v>
      </c>
      <c r="D20" s="64">
        <v>0</v>
      </c>
      <c r="E20" s="64">
        <v>0</v>
      </c>
      <c r="F20" s="64">
        <v>0</v>
      </c>
      <c r="G20" s="64">
        <v>80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3" t="s">
        <v>17</v>
      </c>
      <c r="N20" s="63" t="s">
        <v>245</v>
      </c>
      <c r="O20" s="111" t="s">
        <v>194</v>
      </c>
      <c r="P20" s="110">
        <v>89211585013</v>
      </c>
      <c r="Q20" s="8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8">
      <c r="A21" s="62" t="s">
        <v>541</v>
      </c>
      <c r="B21" s="63" t="s">
        <v>50</v>
      </c>
      <c r="C21" s="64">
        <v>0</v>
      </c>
      <c r="D21" s="64">
        <v>0</v>
      </c>
      <c r="E21" s="64">
        <v>0</v>
      </c>
      <c r="F21" s="64">
        <v>0</v>
      </c>
      <c r="G21" s="64">
        <v>70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3" t="s">
        <v>71</v>
      </c>
      <c r="N21" s="63" t="s">
        <v>471</v>
      </c>
      <c r="O21" s="63" t="s">
        <v>417</v>
      </c>
      <c r="P21" s="110">
        <v>89600239282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8">
      <c r="A22" s="62" t="s">
        <v>90</v>
      </c>
      <c r="B22" s="63" t="s">
        <v>50</v>
      </c>
      <c r="C22" s="64">
        <v>0</v>
      </c>
      <c r="D22" s="64">
        <v>0</v>
      </c>
      <c r="E22" s="64">
        <v>0</v>
      </c>
      <c r="F22" s="64">
        <v>0</v>
      </c>
      <c r="G22" s="64">
        <v>90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3" t="s">
        <v>61</v>
      </c>
      <c r="N22" s="63" t="s">
        <v>122</v>
      </c>
      <c r="O22" s="63" t="s">
        <v>165</v>
      </c>
      <c r="P22" s="110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16" ht="18">
      <c r="A23" s="62" t="s">
        <v>135</v>
      </c>
      <c r="B23" s="63" t="s">
        <v>50</v>
      </c>
      <c r="C23" s="64">
        <v>0</v>
      </c>
      <c r="D23" s="64">
        <v>0</v>
      </c>
      <c r="E23" s="64">
        <v>0</v>
      </c>
      <c r="F23" s="64">
        <v>0</v>
      </c>
      <c r="G23" s="64">
        <v>20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3" t="s">
        <v>67</v>
      </c>
      <c r="N23" s="63" t="s">
        <v>121</v>
      </c>
      <c r="O23" s="111" t="s">
        <v>68</v>
      </c>
      <c r="P23" s="110">
        <v>89533044129</v>
      </c>
    </row>
    <row r="24" spans="1:16" ht="18">
      <c r="A24" s="62" t="s">
        <v>393</v>
      </c>
      <c r="B24" s="63" t="s">
        <v>50</v>
      </c>
      <c r="C24" s="64">
        <v>0</v>
      </c>
      <c r="D24" s="64">
        <v>0</v>
      </c>
      <c r="E24" s="64">
        <v>0</v>
      </c>
      <c r="F24" s="64">
        <v>0</v>
      </c>
      <c r="G24" s="64">
        <v>30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3" t="s">
        <v>137</v>
      </c>
      <c r="N24" s="63" t="s">
        <v>421</v>
      </c>
      <c r="O24" s="111" t="s">
        <v>514</v>
      </c>
      <c r="P24" s="568">
        <v>89210404168</v>
      </c>
    </row>
    <row r="25" spans="1:16" ht="18">
      <c r="A25" s="62" t="s">
        <v>134</v>
      </c>
      <c r="B25" s="63" t="s">
        <v>69</v>
      </c>
      <c r="C25" s="64">
        <v>0</v>
      </c>
      <c r="D25" s="64">
        <v>0</v>
      </c>
      <c r="E25" s="64">
        <v>0</v>
      </c>
      <c r="F25" s="64">
        <v>0</v>
      </c>
      <c r="G25" s="64">
        <v>90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3" t="s">
        <v>138</v>
      </c>
      <c r="N25" s="63" t="s">
        <v>140</v>
      </c>
      <c r="O25" s="111" t="s">
        <v>148</v>
      </c>
      <c r="P25" s="110">
        <v>89212834851</v>
      </c>
    </row>
    <row r="26" spans="1:16" ht="18">
      <c r="A26" s="62" t="s">
        <v>436</v>
      </c>
      <c r="B26" s="63" t="s">
        <v>69</v>
      </c>
      <c r="C26" s="64">
        <v>0</v>
      </c>
      <c r="D26" s="64">
        <v>0</v>
      </c>
      <c r="E26" s="64">
        <v>0</v>
      </c>
      <c r="F26" s="64">
        <v>0</v>
      </c>
      <c r="G26" s="64">
        <v>20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3" t="s">
        <v>137</v>
      </c>
      <c r="N26" s="63" t="s">
        <v>421</v>
      </c>
      <c r="O26" s="111"/>
      <c r="P26" s="110">
        <v>89210404168</v>
      </c>
    </row>
    <row r="27" spans="1:16" ht="18">
      <c r="A27" s="62" t="s">
        <v>459</v>
      </c>
      <c r="B27" s="63" t="s">
        <v>13</v>
      </c>
      <c r="C27" s="64">
        <v>0</v>
      </c>
      <c r="D27" s="64">
        <v>0</v>
      </c>
      <c r="E27" s="64">
        <v>0</v>
      </c>
      <c r="F27" s="64">
        <v>0</v>
      </c>
      <c r="G27" s="64">
        <v>15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3" t="s">
        <v>17</v>
      </c>
      <c r="N27" s="63" t="s">
        <v>421</v>
      </c>
      <c r="O27" s="111" t="s">
        <v>378</v>
      </c>
      <c r="P27" s="110">
        <v>89210404168</v>
      </c>
    </row>
    <row r="28" spans="1:16" ht="18">
      <c r="A28" s="62" t="s">
        <v>172</v>
      </c>
      <c r="B28" s="63" t="s">
        <v>50</v>
      </c>
      <c r="C28" s="64">
        <v>0</v>
      </c>
      <c r="D28" s="64">
        <v>0</v>
      </c>
      <c r="E28" s="64">
        <v>0</v>
      </c>
      <c r="F28" s="64">
        <v>0</v>
      </c>
      <c r="G28" s="64">
        <v>70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3" t="s">
        <v>168</v>
      </c>
      <c r="N28" s="63" t="s">
        <v>443</v>
      </c>
      <c r="O28" s="111" t="s">
        <v>191</v>
      </c>
      <c r="P28" s="110">
        <v>89113010383</v>
      </c>
    </row>
    <row r="29" spans="1:16" ht="18">
      <c r="A29" s="62" t="s">
        <v>543</v>
      </c>
      <c r="B29" s="63" t="s">
        <v>341</v>
      </c>
      <c r="C29" s="64">
        <v>0</v>
      </c>
      <c r="D29" s="64">
        <v>0</v>
      </c>
      <c r="E29" s="64">
        <v>0</v>
      </c>
      <c r="F29" s="64">
        <v>0</v>
      </c>
      <c r="G29" s="64">
        <v>100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3" t="s">
        <v>168</v>
      </c>
      <c r="N29" s="63" t="s">
        <v>380</v>
      </c>
      <c r="O29" s="111" t="s">
        <v>423</v>
      </c>
      <c r="P29" s="110">
        <v>89212710559</v>
      </c>
    </row>
    <row r="30" spans="1:16" ht="18">
      <c r="A30" s="241" t="s">
        <v>242</v>
      </c>
      <c r="B30" s="63" t="s">
        <v>69</v>
      </c>
      <c r="C30" s="64">
        <v>0</v>
      </c>
      <c r="D30" s="64">
        <v>0</v>
      </c>
      <c r="E30" s="64">
        <v>0</v>
      </c>
      <c r="F30" s="64">
        <v>0</v>
      </c>
      <c r="G30" s="243">
        <v>100</v>
      </c>
      <c r="H30" s="64">
        <v>0</v>
      </c>
      <c r="I30" s="243">
        <v>0</v>
      </c>
      <c r="J30" s="64">
        <v>0</v>
      </c>
      <c r="K30" s="64">
        <v>0</v>
      </c>
      <c r="L30" s="64">
        <v>0</v>
      </c>
      <c r="M30" s="114" t="s">
        <v>137</v>
      </c>
      <c r="N30" s="63" t="s">
        <v>247</v>
      </c>
      <c r="O30" s="111" t="s">
        <v>364</v>
      </c>
      <c r="P30" s="110">
        <v>89217245348</v>
      </c>
    </row>
    <row r="31" spans="1:16" ht="18">
      <c r="A31" s="241" t="s">
        <v>319</v>
      </c>
      <c r="B31" s="63" t="s">
        <v>341</v>
      </c>
      <c r="C31" s="64">
        <v>0</v>
      </c>
      <c r="D31" s="64">
        <v>0</v>
      </c>
      <c r="E31" s="64">
        <v>0</v>
      </c>
      <c r="F31" s="64">
        <v>0</v>
      </c>
      <c r="G31" s="243">
        <v>10</v>
      </c>
      <c r="H31" s="64">
        <v>0</v>
      </c>
      <c r="I31" s="243">
        <v>0</v>
      </c>
      <c r="J31" s="64">
        <v>0</v>
      </c>
      <c r="K31" s="64">
        <v>0</v>
      </c>
      <c r="L31" s="64">
        <v>0</v>
      </c>
      <c r="M31" s="114" t="s">
        <v>138</v>
      </c>
      <c r="N31" s="114" t="s">
        <v>444</v>
      </c>
      <c r="O31" s="336" t="s">
        <v>445</v>
      </c>
      <c r="P31" s="337">
        <v>89217257525</v>
      </c>
    </row>
    <row r="32" spans="1:16" ht="18">
      <c r="A32" s="241"/>
      <c r="B32" s="114"/>
      <c r="C32" s="64"/>
      <c r="D32" s="64"/>
      <c r="E32" s="64"/>
      <c r="F32" s="64"/>
      <c r="G32" s="243"/>
      <c r="H32" s="64">
        <v>0</v>
      </c>
      <c r="I32" s="243"/>
      <c r="J32" s="64"/>
      <c r="K32" s="64"/>
      <c r="L32" s="64"/>
      <c r="M32" s="114"/>
      <c r="N32" s="114"/>
      <c r="O32" s="114"/>
      <c r="P32" s="337"/>
    </row>
    <row r="33" spans="1:16" ht="18.75" thickBot="1">
      <c r="A33" s="241" t="s">
        <v>524</v>
      </c>
      <c r="B33" s="114" t="s">
        <v>59</v>
      </c>
      <c r="C33" s="64">
        <v>0</v>
      </c>
      <c r="D33" s="64">
        <v>0</v>
      </c>
      <c r="E33" s="64">
        <v>0</v>
      </c>
      <c r="F33" s="64">
        <v>0</v>
      </c>
      <c r="G33" s="243">
        <v>1008</v>
      </c>
      <c r="H33" s="243">
        <v>0</v>
      </c>
      <c r="I33" s="243">
        <v>0</v>
      </c>
      <c r="J33" s="64">
        <v>0</v>
      </c>
      <c r="K33" s="64">
        <v>0</v>
      </c>
      <c r="L33" s="64">
        <v>0</v>
      </c>
      <c r="M33" s="114" t="s">
        <v>525</v>
      </c>
      <c r="N33" s="114" t="s">
        <v>437</v>
      </c>
      <c r="O33" s="114" t="s">
        <v>62</v>
      </c>
      <c r="P33" s="337">
        <v>89113121486</v>
      </c>
    </row>
    <row r="34" spans="1:16" ht="18.75" thickBot="1">
      <c r="A34" s="153" t="s">
        <v>239</v>
      </c>
      <c r="B34" s="154"/>
      <c r="C34" s="155">
        <f>SUM(C17:C33)</f>
        <v>0</v>
      </c>
      <c r="D34" s="155">
        <f>SUM(D17:D33)</f>
        <v>0</v>
      </c>
      <c r="E34" s="155">
        <f>SUM(E17:E33)</f>
        <v>0</v>
      </c>
      <c r="F34" s="155">
        <f>SUM(F17:F33)</f>
        <v>0</v>
      </c>
      <c r="G34" s="569">
        <f>SUM(G16:G33)</f>
        <v>1951</v>
      </c>
      <c r="H34" s="689">
        <v>0</v>
      </c>
      <c r="I34" s="688">
        <f>SUM(I16:I33)</f>
        <v>0</v>
      </c>
      <c r="J34" s="155">
        <f>SUM(J17:J33)</f>
        <v>0</v>
      </c>
      <c r="K34" s="155">
        <f>SUM(K17:K33)</f>
        <v>0</v>
      </c>
      <c r="L34" s="155">
        <f>SUM(L17:L33)</f>
        <v>0</v>
      </c>
      <c r="M34" s="154"/>
      <c r="N34" s="154"/>
      <c r="O34" s="154"/>
      <c r="P34" s="156"/>
    </row>
    <row r="35" spans="1:16" ht="18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81"/>
      <c r="N35" s="81"/>
      <c r="O35" s="81"/>
      <c r="P35" s="113"/>
    </row>
    <row r="36" spans="1:16" ht="18">
      <c r="A36" s="67" t="s">
        <v>539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81"/>
      <c r="N36" s="81"/>
      <c r="O36" s="81"/>
      <c r="P36" s="113"/>
    </row>
    <row r="37" spans="1:16" ht="18">
      <c r="A37" s="62" t="s">
        <v>79</v>
      </c>
      <c r="B37" s="63" t="s">
        <v>147</v>
      </c>
      <c r="C37" s="64">
        <v>0</v>
      </c>
      <c r="D37" s="64">
        <v>0</v>
      </c>
      <c r="E37" s="64">
        <v>0</v>
      </c>
      <c r="F37" s="64">
        <v>0</v>
      </c>
      <c r="G37" s="64">
        <v>300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3" t="s">
        <v>193</v>
      </c>
      <c r="N37" s="63" t="s">
        <v>117</v>
      </c>
      <c r="O37" s="63" t="s">
        <v>43</v>
      </c>
      <c r="P37" s="110">
        <v>89113300108</v>
      </c>
    </row>
    <row r="38" spans="1:16" ht="18">
      <c r="A38" s="62" t="s">
        <v>479</v>
      </c>
      <c r="B38" s="63" t="s">
        <v>50</v>
      </c>
      <c r="C38" s="64">
        <v>0</v>
      </c>
      <c r="D38" s="64">
        <v>0</v>
      </c>
      <c r="E38" s="64">
        <v>0</v>
      </c>
      <c r="F38" s="64">
        <v>0</v>
      </c>
      <c r="G38" s="64">
        <v>300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3" t="s">
        <v>20</v>
      </c>
      <c r="N38" s="63" t="s">
        <v>129</v>
      </c>
      <c r="O38" s="63" t="s">
        <v>46</v>
      </c>
      <c r="P38" s="110">
        <v>89212755738</v>
      </c>
    </row>
    <row r="39" spans="1:16" ht="18">
      <c r="A39" s="62" t="s">
        <v>80</v>
      </c>
      <c r="B39" s="63" t="s">
        <v>50</v>
      </c>
      <c r="C39" s="64">
        <v>0</v>
      </c>
      <c r="D39" s="64">
        <v>0</v>
      </c>
      <c r="E39" s="64">
        <v>0</v>
      </c>
      <c r="F39" s="64">
        <v>0</v>
      </c>
      <c r="G39" s="64">
        <v>150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3" t="s">
        <v>17</v>
      </c>
      <c r="N39" s="63" t="s">
        <v>382</v>
      </c>
      <c r="O39" s="111" t="s">
        <v>383</v>
      </c>
      <c r="P39" s="110" t="s">
        <v>509</v>
      </c>
    </row>
    <row r="40" spans="1:16" ht="18">
      <c r="A40" s="62" t="s">
        <v>470</v>
      </c>
      <c r="B40" s="63" t="s">
        <v>146</v>
      </c>
      <c r="C40" s="64">
        <v>0</v>
      </c>
      <c r="D40" s="64">
        <v>0</v>
      </c>
      <c r="E40" s="64">
        <v>0</v>
      </c>
      <c r="F40" s="64">
        <v>0</v>
      </c>
      <c r="G40" s="64">
        <v>60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3" t="s">
        <v>47</v>
      </c>
      <c r="N40" s="63" t="s">
        <v>472</v>
      </c>
      <c r="O40" s="63" t="s">
        <v>45</v>
      </c>
      <c r="P40" s="110">
        <v>89643072932</v>
      </c>
    </row>
    <row r="41" spans="1:16" ht="18">
      <c r="A41" s="62" t="s">
        <v>92</v>
      </c>
      <c r="B41" s="80" t="s">
        <v>50</v>
      </c>
      <c r="C41" s="64">
        <v>0</v>
      </c>
      <c r="D41" s="64">
        <v>0</v>
      </c>
      <c r="E41" s="64">
        <v>0</v>
      </c>
      <c r="F41" s="64">
        <v>0</v>
      </c>
      <c r="G41" s="64">
        <v>400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3" t="s">
        <v>48</v>
      </c>
      <c r="N41" s="114" t="s">
        <v>245</v>
      </c>
      <c r="O41" s="114" t="s">
        <v>378</v>
      </c>
      <c r="P41" s="110">
        <v>89211585013</v>
      </c>
    </row>
    <row r="42" spans="1:16" ht="18">
      <c r="A42" s="62" t="s">
        <v>254</v>
      </c>
      <c r="B42" s="63" t="s">
        <v>23</v>
      </c>
      <c r="C42" s="64">
        <v>0</v>
      </c>
      <c r="D42" s="64">
        <v>0</v>
      </c>
      <c r="E42" s="64">
        <v>0</v>
      </c>
      <c r="F42" s="64">
        <v>0</v>
      </c>
      <c r="G42" s="64">
        <v>200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105" t="s">
        <v>24</v>
      </c>
      <c r="N42" s="63" t="s">
        <v>131</v>
      </c>
      <c r="O42" s="63" t="s">
        <v>72</v>
      </c>
      <c r="P42" s="115" t="s">
        <v>85</v>
      </c>
    </row>
    <row r="43" spans="1:16" ht="18">
      <c r="A43" s="62" t="s">
        <v>136</v>
      </c>
      <c r="B43" s="80" t="s">
        <v>50</v>
      </c>
      <c r="C43" s="64">
        <v>0</v>
      </c>
      <c r="D43" s="64">
        <v>0</v>
      </c>
      <c r="E43" s="64">
        <v>0</v>
      </c>
      <c r="F43" s="64">
        <v>0</v>
      </c>
      <c r="G43" s="64">
        <v>30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3" t="s">
        <v>21</v>
      </c>
      <c r="N43" s="116" t="s">
        <v>198</v>
      </c>
      <c r="O43" s="116" t="s">
        <v>199</v>
      </c>
      <c r="P43" s="117">
        <v>89113028464</v>
      </c>
    </row>
    <row r="44" spans="1:16" ht="18">
      <c r="A44" s="62" t="s">
        <v>175</v>
      </c>
      <c r="B44" s="63" t="s">
        <v>50</v>
      </c>
      <c r="C44" s="64">
        <v>0</v>
      </c>
      <c r="D44" s="64">
        <v>0</v>
      </c>
      <c r="E44" s="64">
        <v>0</v>
      </c>
      <c r="F44" s="64">
        <v>0</v>
      </c>
      <c r="G44" s="64">
        <v>25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3" t="s">
        <v>137</v>
      </c>
      <c r="N44" s="116" t="s">
        <v>195</v>
      </c>
      <c r="O44" s="116" t="s">
        <v>196</v>
      </c>
      <c r="P44" s="117">
        <v>89113088645</v>
      </c>
    </row>
    <row r="45" spans="1:16" ht="18">
      <c r="A45" s="62" t="s">
        <v>550</v>
      </c>
      <c r="B45" s="63"/>
      <c r="C45" s="64">
        <v>0</v>
      </c>
      <c r="D45" s="64">
        <v>0</v>
      </c>
      <c r="E45" s="64">
        <v>0</v>
      </c>
      <c r="F45" s="64">
        <v>0</v>
      </c>
      <c r="G45" s="64">
        <v>10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3" t="s">
        <v>353</v>
      </c>
      <c r="N45" s="116" t="s">
        <v>556</v>
      </c>
      <c r="O45" s="116" t="s">
        <v>557</v>
      </c>
      <c r="P45" s="110" t="s">
        <v>557</v>
      </c>
    </row>
    <row r="46" spans="1:16" ht="18">
      <c r="A46" s="62" t="s">
        <v>551</v>
      </c>
      <c r="B46" s="63"/>
      <c r="C46" s="64">
        <v>0</v>
      </c>
      <c r="D46" s="64">
        <v>0</v>
      </c>
      <c r="E46" s="64">
        <v>0</v>
      </c>
      <c r="F46" s="64">
        <v>0</v>
      </c>
      <c r="G46" s="64">
        <v>20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3" t="s">
        <v>188</v>
      </c>
      <c r="N46" s="116"/>
      <c r="O46" s="116"/>
      <c r="P46" s="110"/>
    </row>
    <row r="47" spans="1:16" ht="18">
      <c r="A47" s="62" t="s">
        <v>552</v>
      </c>
      <c r="B47" s="63"/>
      <c r="C47" s="64">
        <v>0</v>
      </c>
      <c r="D47" s="64">
        <v>0</v>
      </c>
      <c r="E47" s="64">
        <v>0</v>
      </c>
      <c r="F47" s="64">
        <v>0</v>
      </c>
      <c r="G47" s="64">
        <v>10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3" t="s">
        <v>188</v>
      </c>
      <c r="N47" s="116"/>
      <c r="O47" s="116"/>
      <c r="P47" s="110"/>
    </row>
    <row r="48" spans="1:16" ht="18">
      <c r="A48" s="62" t="s">
        <v>553</v>
      </c>
      <c r="B48" s="63"/>
      <c r="C48" s="64">
        <v>0</v>
      </c>
      <c r="D48" s="64">
        <v>0</v>
      </c>
      <c r="E48" s="64">
        <v>0</v>
      </c>
      <c r="F48" s="64">
        <v>0</v>
      </c>
      <c r="G48" s="64">
        <v>10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3" t="s">
        <v>188</v>
      </c>
      <c r="N48" s="116"/>
      <c r="O48" s="116"/>
      <c r="P48" s="110"/>
    </row>
    <row r="49" spans="1:16" ht="18">
      <c r="A49" s="62" t="s">
        <v>555</v>
      </c>
      <c r="B49" s="63"/>
      <c r="C49" s="64">
        <v>0</v>
      </c>
      <c r="D49" s="64">
        <v>0</v>
      </c>
      <c r="E49" s="64">
        <v>0</v>
      </c>
      <c r="F49" s="64">
        <v>0</v>
      </c>
      <c r="G49" s="64">
        <v>20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3" t="s">
        <v>353</v>
      </c>
      <c r="N49" s="116" t="s">
        <v>558</v>
      </c>
      <c r="O49" s="116" t="s">
        <v>559</v>
      </c>
      <c r="P49" s="110" t="s">
        <v>559</v>
      </c>
    </row>
    <row r="50" spans="1:16" ht="15" customHeight="1">
      <c r="A50" s="62" t="s">
        <v>18</v>
      </c>
      <c r="B50" s="63" t="s">
        <v>89</v>
      </c>
      <c r="C50" s="64">
        <v>0</v>
      </c>
      <c r="D50" s="64">
        <v>0</v>
      </c>
      <c r="E50" s="64">
        <v>0</v>
      </c>
      <c r="F50" s="64">
        <v>0</v>
      </c>
      <c r="G50" s="64">
        <v>1134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3" t="s">
        <v>88</v>
      </c>
      <c r="N50" s="116" t="s">
        <v>438</v>
      </c>
      <c r="O50" s="116" t="s">
        <v>185</v>
      </c>
      <c r="P50" s="337">
        <v>89113121486</v>
      </c>
    </row>
    <row r="51" spans="1:16" ht="18.75" thickBot="1">
      <c r="A51" s="241"/>
      <c r="B51" s="63" t="s">
        <v>75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3"/>
      <c r="N51" s="63"/>
      <c r="O51" s="63"/>
      <c r="P51" s="110"/>
    </row>
    <row r="52" spans="1:16" ht="18.75" thickBot="1">
      <c r="A52" s="153" t="s">
        <v>240</v>
      </c>
      <c r="B52" s="154"/>
      <c r="C52" s="154">
        <f aca="true" t="shared" si="0" ref="C52:L52">SUM(C37:C51)</f>
        <v>0</v>
      </c>
      <c r="D52" s="154">
        <f t="shared" si="0"/>
        <v>0</v>
      </c>
      <c r="E52" s="154">
        <f t="shared" si="0"/>
        <v>0</v>
      </c>
      <c r="F52" s="154">
        <f t="shared" si="0"/>
        <v>0</v>
      </c>
      <c r="G52" s="154">
        <v>2669</v>
      </c>
      <c r="H52" s="154">
        <v>0</v>
      </c>
      <c r="I52" s="155">
        <f t="shared" si="0"/>
        <v>0</v>
      </c>
      <c r="J52" s="155">
        <f t="shared" si="0"/>
        <v>0</v>
      </c>
      <c r="K52" s="155">
        <f t="shared" si="0"/>
        <v>0</v>
      </c>
      <c r="L52" s="155">
        <f t="shared" si="0"/>
        <v>0</v>
      </c>
      <c r="M52" s="154"/>
      <c r="N52" s="154"/>
      <c r="O52" s="154"/>
      <c r="P52" s="156"/>
    </row>
    <row r="53" spans="1:16" ht="18.75" thickBot="1">
      <c r="A53" s="140" t="s">
        <v>26</v>
      </c>
      <c r="B53" s="141"/>
      <c r="C53" s="141">
        <f aca="true" t="shared" si="1" ref="C53:L53">C34+C52</f>
        <v>0</v>
      </c>
      <c r="D53" s="141">
        <f t="shared" si="1"/>
        <v>0</v>
      </c>
      <c r="E53" s="141">
        <f t="shared" si="1"/>
        <v>0</v>
      </c>
      <c r="F53" s="141">
        <f t="shared" si="1"/>
        <v>0</v>
      </c>
      <c r="G53" s="142">
        <f>G34+G52</f>
        <v>4620</v>
      </c>
      <c r="H53" s="142">
        <v>0</v>
      </c>
      <c r="I53" s="142">
        <f t="shared" si="1"/>
        <v>0</v>
      </c>
      <c r="J53" s="141">
        <f t="shared" si="1"/>
        <v>0</v>
      </c>
      <c r="K53" s="141">
        <f t="shared" si="1"/>
        <v>0</v>
      </c>
      <c r="L53" s="141">
        <f t="shared" si="1"/>
        <v>0</v>
      </c>
      <c r="M53" s="244"/>
      <c r="N53" s="244"/>
      <c r="O53" s="244"/>
      <c r="P53" s="177"/>
    </row>
    <row r="54" spans="1:16" ht="18">
      <c r="A54" s="69"/>
      <c r="B54" s="70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107"/>
      <c r="N54" s="55"/>
      <c r="O54" s="55"/>
      <c r="P54" s="55"/>
    </row>
    <row r="55" spans="1:16" ht="27.75">
      <c r="A55" s="55"/>
      <c r="B55" s="72"/>
      <c r="C55" s="72" t="s">
        <v>575</v>
      </c>
      <c r="D55" s="73"/>
      <c r="E55" s="73"/>
      <c r="F55" s="73"/>
      <c r="G55" s="73"/>
      <c r="H55" s="73"/>
      <c r="I55" s="39"/>
      <c r="J55" s="39"/>
      <c r="K55" s="39"/>
      <c r="L55" s="39"/>
      <c r="M55" s="39"/>
      <c r="N55" s="55"/>
      <c r="O55" s="73" t="s">
        <v>549</v>
      </c>
      <c r="P55" s="73"/>
    </row>
    <row r="56" spans="1:16" ht="27.75">
      <c r="A56" s="55"/>
      <c r="B56" s="72"/>
      <c r="C56" s="75"/>
      <c r="D56" s="75"/>
      <c r="E56" s="75"/>
      <c r="F56" s="75"/>
      <c r="G56" s="75"/>
      <c r="H56" s="5"/>
      <c r="I56" s="5"/>
      <c r="J56" s="5"/>
      <c r="K56" s="5"/>
      <c r="L56" s="5"/>
      <c r="M56" s="55"/>
      <c r="N56" s="108"/>
      <c r="O56" s="108"/>
      <c r="P56" s="75"/>
    </row>
    <row r="57" spans="1:2" ht="27.75">
      <c r="A57" s="54"/>
      <c r="B57" s="72" t="s">
        <v>515</v>
      </c>
    </row>
    <row r="58" spans="1:16" ht="18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</row>
    <row r="59" spans="1:18" ht="18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66"/>
      <c r="R59" s="66"/>
    </row>
    <row r="60" spans="1:18" ht="18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66"/>
      <c r="R60" s="66"/>
    </row>
    <row r="61" spans="1:18" ht="18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  <c r="R61" s="55"/>
    </row>
    <row r="62" spans="1:16" ht="18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ht="18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8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ht="18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ht="18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</sheetData>
  <sheetProtection/>
  <mergeCells count="1">
    <mergeCell ref="C12:L12"/>
  </mergeCells>
  <printOptions/>
  <pageMargins left="1" right="1" top="1" bottom="1" header="0.5" footer="0.5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67"/>
  <sheetViews>
    <sheetView zoomScale="75" zoomScaleNormal="75" zoomScalePageLayoutView="0" workbookViewId="0" topLeftCell="A28">
      <selection activeCell="N9" sqref="N9"/>
    </sheetView>
  </sheetViews>
  <sheetFormatPr defaultColWidth="9.00390625" defaultRowHeight="12.75"/>
  <cols>
    <col min="1" max="1" width="53.75390625" style="0" customWidth="1"/>
    <col min="2" max="2" width="40.625" style="0" customWidth="1"/>
    <col min="3" max="3" width="10.25390625" style="0" customWidth="1"/>
    <col min="4" max="4" width="7.00390625" style="0" customWidth="1"/>
    <col min="5" max="5" width="8.875" style="0" customWidth="1"/>
    <col min="6" max="11" width="7.00390625" style="0" customWidth="1"/>
    <col min="12" max="12" width="7.625" style="0" customWidth="1"/>
    <col min="13" max="13" width="21.375" style="0" customWidth="1"/>
    <col min="14" max="14" width="48.75390625" style="0" customWidth="1"/>
    <col min="15" max="15" width="19.25390625" style="0" customWidth="1"/>
    <col min="16" max="16" width="19.375" style="0" customWidth="1"/>
    <col min="17" max="17" width="9.25390625" style="0" customWidth="1"/>
  </cols>
  <sheetData>
    <row r="1" spans="13:15" ht="30">
      <c r="M1" s="97" t="s">
        <v>0</v>
      </c>
      <c r="N1" s="97"/>
      <c r="O1" s="56"/>
    </row>
    <row r="2" spans="13:15" ht="30">
      <c r="M2" s="685" t="s">
        <v>573</v>
      </c>
      <c r="N2" s="97"/>
      <c r="O2" s="56"/>
    </row>
    <row r="3" spans="13:15" ht="30">
      <c r="M3" s="97" t="s">
        <v>548</v>
      </c>
      <c r="N3" s="97"/>
      <c r="O3" s="56"/>
    </row>
    <row r="4" spans="13:15" ht="30">
      <c r="M4" s="97"/>
      <c r="N4" s="97"/>
      <c r="O4" s="56"/>
    </row>
    <row r="5" spans="12:15" ht="30">
      <c r="L5" s="5"/>
      <c r="M5" s="98" t="s">
        <v>176</v>
      </c>
      <c r="N5" s="98" t="s">
        <v>579</v>
      </c>
      <c r="O5" s="56"/>
    </row>
    <row r="6" spans="12:15" ht="30">
      <c r="L6" s="5"/>
      <c r="M6" s="98" t="s">
        <v>581</v>
      </c>
      <c r="N6" s="98"/>
      <c r="O6" s="56"/>
    </row>
    <row r="7" spans="1:16" ht="27.75">
      <c r="A7" s="54"/>
      <c r="B7" s="72" t="s">
        <v>1</v>
      </c>
      <c r="C7" s="71"/>
      <c r="D7" s="71"/>
      <c r="E7" s="72"/>
      <c r="F7" s="72"/>
      <c r="G7" s="72"/>
      <c r="H7" s="72"/>
      <c r="I7" s="72"/>
      <c r="J7" s="72"/>
      <c r="K7" s="73"/>
      <c r="L7" s="55"/>
      <c r="M7" s="55"/>
      <c r="N7" s="55"/>
      <c r="O7" s="54"/>
      <c r="P7" s="54"/>
    </row>
    <row r="8" spans="1:16" ht="27.75">
      <c r="A8" s="54"/>
      <c r="B8" s="109" t="s">
        <v>180</v>
      </c>
      <c r="C8" s="72"/>
      <c r="D8" s="72"/>
      <c r="E8" s="72"/>
      <c r="F8" s="72"/>
      <c r="G8" s="72"/>
      <c r="H8" s="72"/>
      <c r="I8" s="72"/>
      <c r="J8" s="72"/>
      <c r="K8" s="72"/>
      <c r="L8" s="54"/>
      <c r="M8" s="54"/>
      <c r="N8" s="54"/>
      <c r="O8" s="54"/>
      <c r="P8" s="54"/>
    </row>
    <row r="9" spans="1:16" ht="27.75">
      <c r="A9" s="54"/>
      <c r="B9" s="72" t="s">
        <v>577</v>
      </c>
      <c r="C9" s="72"/>
      <c r="D9" s="72"/>
      <c r="E9" s="74"/>
      <c r="F9" s="72"/>
      <c r="G9" s="72"/>
      <c r="H9" s="72"/>
      <c r="I9" s="72"/>
      <c r="J9" s="72"/>
      <c r="K9" s="72"/>
      <c r="L9" s="54"/>
      <c r="M9" s="54"/>
      <c r="N9" s="54"/>
      <c r="O9" s="54"/>
      <c r="P9" s="54"/>
    </row>
    <row r="10" spans="1:16" ht="28.5" thickBot="1">
      <c r="A10" s="54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54"/>
      <c r="M10" s="54"/>
      <c r="N10" s="54"/>
      <c r="O10" s="54"/>
      <c r="P10" s="54"/>
    </row>
    <row r="11" spans="1:16" ht="18.75" thickBot="1">
      <c r="A11" s="57" t="s">
        <v>4</v>
      </c>
      <c r="B11" s="58" t="s">
        <v>4</v>
      </c>
      <c r="C11" s="721" t="s">
        <v>177</v>
      </c>
      <c r="D11" s="722"/>
      <c r="E11" s="722"/>
      <c r="F11" s="722"/>
      <c r="G11" s="722"/>
      <c r="H11" s="722"/>
      <c r="I11" s="722"/>
      <c r="J11" s="722"/>
      <c r="K11" s="722"/>
      <c r="L11" s="723"/>
      <c r="M11" s="57" t="s">
        <v>4</v>
      </c>
      <c r="N11" s="59" t="s">
        <v>6</v>
      </c>
      <c r="O11" s="59" t="s">
        <v>7</v>
      </c>
      <c r="P11" s="58" t="s">
        <v>178</v>
      </c>
    </row>
    <row r="12" spans="1:16" ht="18.75" thickBot="1">
      <c r="A12" s="99" t="s">
        <v>8</v>
      </c>
      <c r="B12" s="100" t="s">
        <v>179</v>
      </c>
      <c r="C12" s="101">
        <v>1</v>
      </c>
      <c r="D12" s="102">
        <v>2</v>
      </c>
      <c r="E12" s="102">
        <v>3</v>
      </c>
      <c r="F12" s="102">
        <v>4</v>
      </c>
      <c r="G12" s="102">
        <v>5</v>
      </c>
      <c r="H12" s="102">
        <v>6</v>
      </c>
      <c r="I12" s="102">
        <v>7</v>
      </c>
      <c r="J12" s="102">
        <v>8</v>
      </c>
      <c r="K12" s="102">
        <v>9</v>
      </c>
      <c r="L12" s="103">
        <v>10</v>
      </c>
      <c r="M12" s="99" t="s">
        <v>10</v>
      </c>
      <c r="N12" s="101" t="s">
        <v>11</v>
      </c>
      <c r="O12" s="101" t="s">
        <v>12</v>
      </c>
      <c r="P12" s="100" t="s">
        <v>12</v>
      </c>
    </row>
    <row r="13" spans="1:16" ht="18">
      <c r="A13" s="10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60"/>
    </row>
    <row r="14" spans="1:16" ht="18">
      <c r="A14" s="61" t="s">
        <v>538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22"/>
    </row>
    <row r="15" spans="1:16" ht="24" customHeight="1">
      <c r="A15" s="62" t="s">
        <v>554</v>
      </c>
      <c r="B15" s="63" t="s">
        <v>50</v>
      </c>
      <c r="C15" s="351">
        <v>50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3" t="s">
        <v>16</v>
      </c>
      <c r="N15" s="63" t="s">
        <v>563</v>
      </c>
      <c r="O15" s="686" t="s">
        <v>564</v>
      </c>
      <c r="P15" s="686" t="s">
        <v>564</v>
      </c>
    </row>
    <row r="16" spans="1:16" ht="20.25">
      <c r="A16" s="62" t="s">
        <v>79</v>
      </c>
      <c r="B16" s="63" t="s">
        <v>50</v>
      </c>
      <c r="C16" s="351">
        <v>150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3" t="s">
        <v>71</v>
      </c>
      <c r="N16" s="642" t="s">
        <v>117</v>
      </c>
      <c r="O16" s="642" t="s">
        <v>510</v>
      </c>
      <c r="P16" s="643">
        <v>89113300108</v>
      </c>
    </row>
    <row r="17" spans="1:16" ht="20.25">
      <c r="A17" s="62" t="s">
        <v>542</v>
      </c>
      <c r="B17" s="63" t="s">
        <v>50</v>
      </c>
      <c r="C17" s="351">
        <v>70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3" t="s">
        <v>16</v>
      </c>
      <c r="N17" s="642" t="s">
        <v>202</v>
      </c>
      <c r="O17" s="642" t="s">
        <v>203</v>
      </c>
      <c r="P17" s="643">
        <v>89512956995</v>
      </c>
    </row>
    <row r="18" spans="1:16" ht="20.25">
      <c r="A18" s="62" t="s">
        <v>243</v>
      </c>
      <c r="B18" s="63" t="s">
        <v>50</v>
      </c>
      <c r="C18" s="351">
        <v>70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3" t="s">
        <v>61</v>
      </c>
      <c r="N18" s="642" t="s">
        <v>511</v>
      </c>
      <c r="O18" s="642" t="s">
        <v>512</v>
      </c>
      <c r="P18" s="643"/>
    </row>
    <row r="19" spans="1:16" ht="20.25">
      <c r="A19" s="62" t="s">
        <v>78</v>
      </c>
      <c r="B19" s="63" t="s">
        <v>69</v>
      </c>
      <c r="C19" s="351">
        <v>120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3" t="s">
        <v>17</v>
      </c>
      <c r="N19" s="642" t="s">
        <v>245</v>
      </c>
      <c r="O19" s="644" t="s">
        <v>194</v>
      </c>
      <c r="P19" s="643">
        <v>89211585013</v>
      </c>
    </row>
    <row r="20" spans="1:16" ht="20.25">
      <c r="A20" s="62" t="s">
        <v>541</v>
      </c>
      <c r="B20" s="63" t="s">
        <v>50</v>
      </c>
      <c r="C20" s="351">
        <v>70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3" t="s">
        <v>71</v>
      </c>
      <c r="N20" s="642" t="s">
        <v>471</v>
      </c>
      <c r="O20" s="642" t="s">
        <v>417</v>
      </c>
      <c r="P20" s="643">
        <v>89600239282</v>
      </c>
    </row>
    <row r="21" spans="1:16" ht="20.25">
      <c r="A21" s="62" t="s">
        <v>90</v>
      </c>
      <c r="B21" s="63" t="s">
        <v>50</v>
      </c>
      <c r="C21" s="351">
        <v>90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3" t="s">
        <v>61</v>
      </c>
      <c r="N21" s="642" t="s">
        <v>122</v>
      </c>
      <c r="O21" s="642" t="s">
        <v>165</v>
      </c>
      <c r="P21" s="643"/>
    </row>
    <row r="22" spans="1:16" ht="20.25">
      <c r="A22" s="62" t="s">
        <v>393</v>
      </c>
      <c r="B22" s="63" t="s">
        <v>50</v>
      </c>
      <c r="C22" s="351">
        <v>30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3" t="s">
        <v>137</v>
      </c>
      <c r="N22" s="642" t="s">
        <v>421</v>
      </c>
      <c r="O22" s="644" t="s">
        <v>514</v>
      </c>
      <c r="P22" s="645">
        <v>89210404168</v>
      </c>
    </row>
    <row r="23" spans="1:16" ht="20.25">
      <c r="A23" s="62" t="s">
        <v>134</v>
      </c>
      <c r="B23" s="63" t="s">
        <v>69</v>
      </c>
      <c r="C23" s="351">
        <v>400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3" t="s">
        <v>138</v>
      </c>
      <c r="N23" s="642" t="s">
        <v>140</v>
      </c>
      <c r="O23" s="644" t="s">
        <v>148</v>
      </c>
      <c r="P23" s="643">
        <v>89212834851</v>
      </c>
    </row>
    <row r="24" spans="1:16" ht="20.25">
      <c r="A24" s="62" t="s">
        <v>543</v>
      </c>
      <c r="B24" s="63" t="s">
        <v>422</v>
      </c>
      <c r="C24" s="351">
        <v>110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3" t="s">
        <v>168</v>
      </c>
      <c r="N24" s="642" t="s">
        <v>380</v>
      </c>
      <c r="O24" s="644" t="s">
        <v>423</v>
      </c>
      <c r="P24" s="643">
        <v>89212710559</v>
      </c>
    </row>
    <row r="25" spans="1:16" ht="20.25">
      <c r="A25" s="62" t="s">
        <v>101</v>
      </c>
      <c r="B25" s="63" t="s">
        <v>50</v>
      </c>
      <c r="C25" s="351">
        <v>40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3" t="s">
        <v>67</v>
      </c>
      <c r="N25" s="642" t="s">
        <v>121</v>
      </c>
      <c r="O25" s="646" t="s">
        <v>68</v>
      </c>
      <c r="P25" s="647"/>
    </row>
    <row r="26" spans="1:16" ht="20.25">
      <c r="A26" s="62" t="s">
        <v>436</v>
      </c>
      <c r="B26" s="63" t="s">
        <v>69</v>
      </c>
      <c r="C26" s="351">
        <v>20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3" t="s">
        <v>137</v>
      </c>
      <c r="N26" s="642" t="s">
        <v>421</v>
      </c>
      <c r="O26" s="644"/>
      <c r="P26" s="643">
        <v>89210404168</v>
      </c>
    </row>
    <row r="27" spans="1:16" ht="20.25">
      <c r="A27" s="62" t="s">
        <v>459</v>
      </c>
      <c r="B27" s="63" t="s">
        <v>13</v>
      </c>
      <c r="C27" s="351">
        <v>15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3" t="s">
        <v>17</v>
      </c>
      <c r="N27" s="642" t="s">
        <v>421</v>
      </c>
      <c r="O27" s="644"/>
      <c r="P27" s="643">
        <v>89210404168</v>
      </c>
    </row>
    <row r="28" spans="1:16" ht="20.25">
      <c r="A28" s="62" t="s">
        <v>172</v>
      </c>
      <c r="B28" s="63" t="s">
        <v>50</v>
      </c>
      <c r="C28" s="351">
        <v>70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3" t="s">
        <v>168</v>
      </c>
      <c r="N28" s="642" t="s">
        <v>443</v>
      </c>
      <c r="O28" s="644" t="s">
        <v>513</v>
      </c>
      <c r="P28" s="643">
        <v>89113010383</v>
      </c>
    </row>
    <row r="29" spans="1:16" ht="20.25">
      <c r="A29" s="62" t="s">
        <v>242</v>
      </c>
      <c r="B29" s="63" t="s">
        <v>69</v>
      </c>
      <c r="C29" s="351">
        <v>200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3" t="s">
        <v>137</v>
      </c>
      <c r="N29" s="642" t="s">
        <v>247</v>
      </c>
      <c r="O29" s="644" t="s">
        <v>424</v>
      </c>
      <c r="P29" s="643">
        <v>89217245348</v>
      </c>
    </row>
    <row r="30" spans="1:16" ht="20.25">
      <c r="A30" s="241"/>
      <c r="B30" s="63"/>
      <c r="C30" s="351"/>
      <c r="D30" s="64"/>
      <c r="E30" s="64"/>
      <c r="F30" s="64"/>
      <c r="G30" s="64"/>
      <c r="H30" s="64"/>
      <c r="I30" s="64"/>
      <c r="J30" s="64"/>
      <c r="K30" s="64"/>
      <c r="L30" s="64"/>
      <c r="M30" s="114"/>
      <c r="N30" s="63"/>
      <c r="O30" s="111"/>
      <c r="P30" s="110"/>
    </row>
    <row r="31" spans="1:16" ht="20.25">
      <c r="A31" s="241" t="s">
        <v>18</v>
      </c>
      <c r="B31" s="114" t="s">
        <v>346</v>
      </c>
      <c r="C31" s="351">
        <v>80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3" t="s">
        <v>60</v>
      </c>
      <c r="N31" s="146" t="s">
        <v>371</v>
      </c>
      <c r="O31" s="146" t="s">
        <v>370</v>
      </c>
      <c r="P31" s="349">
        <v>89113374895</v>
      </c>
    </row>
    <row r="32" spans="1:16" ht="21" thickBot="1">
      <c r="A32" s="145"/>
      <c r="B32" s="114" t="s">
        <v>59</v>
      </c>
      <c r="C32" s="352">
        <v>300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146" t="s">
        <v>357</v>
      </c>
      <c r="N32" s="114" t="s">
        <v>437</v>
      </c>
      <c r="O32" s="146" t="s">
        <v>62</v>
      </c>
      <c r="P32" s="149"/>
    </row>
    <row r="33" spans="1:16" ht="21" thickBot="1">
      <c r="A33" s="331" t="s">
        <v>239</v>
      </c>
      <c r="B33" s="153"/>
      <c r="C33" s="354">
        <f>SUM(C15:C32)</f>
        <v>1885</v>
      </c>
      <c r="D33" s="155">
        <v>0</v>
      </c>
      <c r="E33" s="155">
        <f>SUM(E15:E32)</f>
        <v>0</v>
      </c>
      <c r="F33" s="155">
        <v>0</v>
      </c>
      <c r="G33" s="155">
        <v>0</v>
      </c>
      <c r="H33" s="155">
        <f>SUM(H15:H31)</f>
        <v>0</v>
      </c>
      <c r="I33" s="155">
        <f>SUM(I15:I31)</f>
        <v>0</v>
      </c>
      <c r="J33" s="155">
        <f>SUM(J15:J31)</f>
        <v>0</v>
      </c>
      <c r="K33" s="155">
        <f>SUM(K15:K31)</f>
        <v>0</v>
      </c>
      <c r="L33" s="155">
        <f>SUM(L15:L31)</f>
        <v>0</v>
      </c>
      <c r="M33" s="156"/>
      <c r="N33" s="330"/>
      <c r="O33" s="154"/>
      <c r="P33" s="156"/>
    </row>
    <row r="34" spans="1:16" ht="20.25">
      <c r="A34" s="81"/>
      <c r="B34" s="81"/>
      <c r="C34" s="358"/>
      <c r="D34" s="358"/>
      <c r="E34" s="359"/>
      <c r="F34" s="358"/>
      <c r="G34" s="358"/>
      <c r="H34" s="359"/>
      <c r="I34" s="359"/>
      <c r="J34" s="359"/>
      <c r="K34" s="359"/>
      <c r="L34" s="359"/>
      <c r="M34" s="81"/>
      <c r="N34" s="81"/>
      <c r="O34" s="81"/>
      <c r="P34" s="81"/>
    </row>
    <row r="35" spans="1:16" ht="27.75">
      <c r="A35" s="81"/>
      <c r="B35" s="72" t="s">
        <v>575</v>
      </c>
      <c r="C35" s="73"/>
      <c r="D35" s="73"/>
      <c r="E35" s="73"/>
      <c r="F35" s="73"/>
      <c r="G35" s="73"/>
      <c r="H35" s="39"/>
      <c r="I35" s="39"/>
      <c r="J35" s="39"/>
      <c r="K35" s="39"/>
      <c r="L35" s="39"/>
      <c r="M35" s="55"/>
      <c r="N35" s="73" t="s">
        <v>549</v>
      </c>
      <c r="O35" s="81"/>
      <c r="P35" s="81"/>
    </row>
    <row r="36" spans="1:17" ht="20.25">
      <c r="A36" s="81"/>
      <c r="B36" s="81"/>
      <c r="C36" s="358"/>
      <c r="D36" s="358"/>
      <c r="E36" s="359"/>
      <c r="F36" s="358"/>
      <c r="G36" s="358"/>
      <c r="H36" s="359"/>
      <c r="I36" s="359"/>
      <c r="J36" s="359"/>
      <c r="K36" s="359"/>
      <c r="L36" s="359"/>
      <c r="M36" s="81"/>
      <c r="N36" s="81"/>
      <c r="O36" s="81"/>
      <c r="P36" s="81"/>
      <c r="Q36" s="5"/>
    </row>
    <row r="37" spans="1:16" ht="20.25">
      <c r="A37" s="81"/>
      <c r="B37" s="81"/>
      <c r="C37" s="358"/>
      <c r="D37" s="358"/>
      <c r="E37" s="359"/>
      <c r="F37" s="358"/>
      <c r="G37" s="358"/>
      <c r="H37" s="359"/>
      <c r="I37" s="359"/>
      <c r="J37" s="359"/>
      <c r="K37" s="359"/>
      <c r="L37" s="359"/>
      <c r="M37" s="81"/>
      <c r="N37" s="81"/>
      <c r="O37" s="81"/>
      <c r="P37" s="81"/>
    </row>
    <row r="38" spans="1:16" ht="20.25">
      <c r="A38" s="66"/>
      <c r="B38" s="66"/>
      <c r="C38" s="350"/>
      <c r="D38" s="350"/>
      <c r="E38" s="66"/>
      <c r="F38" s="350"/>
      <c r="G38" s="350"/>
      <c r="H38" s="66"/>
      <c r="I38" s="66"/>
      <c r="J38" s="66"/>
      <c r="K38" s="66"/>
      <c r="L38" s="66"/>
      <c r="M38" s="81"/>
      <c r="N38" s="81"/>
      <c r="O38" s="81"/>
      <c r="P38" s="81"/>
    </row>
    <row r="39" spans="1:16" ht="20.25">
      <c r="A39" s="573" t="s">
        <v>578</v>
      </c>
      <c r="B39" s="66"/>
      <c r="C39" s="350"/>
      <c r="D39" s="350"/>
      <c r="E39" s="66"/>
      <c r="F39" s="350"/>
      <c r="G39" s="350"/>
      <c r="H39" s="66"/>
      <c r="I39" s="66"/>
      <c r="J39" s="66"/>
      <c r="K39" s="66"/>
      <c r="L39" s="66"/>
      <c r="M39" s="81"/>
      <c r="N39" s="81"/>
      <c r="O39" s="81"/>
      <c r="P39" s="573"/>
    </row>
    <row r="40" spans="1:16" ht="20.25">
      <c r="A40" s="132" t="s">
        <v>79</v>
      </c>
      <c r="B40" s="63" t="s">
        <v>147</v>
      </c>
      <c r="C40" s="351">
        <v>310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3" t="s">
        <v>193</v>
      </c>
      <c r="N40" s="63" t="s">
        <v>117</v>
      </c>
      <c r="O40" s="63" t="s">
        <v>43</v>
      </c>
      <c r="P40" s="574">
        <v>89113300108</v>
      </c>
    </row>
    <row r="41" spans="1:16" ht="20.25">
      <c r="A41" s="62" t="s">
        <v>80</v>
      </c>
      <c r="B41" s="63" t="s">
        <v>50</v>
      </c>
      <c r="C41" s="351">
        <v>118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3" t="s">
        <v>17</v>
      </c>
      <c r="N41" s="63" t="s">
        <v>382</v>
      </c>
      <c r="O41" s="111" t="s">
        <v>383</v>
      </c>
      <c r="P41" s="643" t="s">
        <v>509</v>
      </c>
    </row>
    <row r="42" spans="1:16" ht="20.25">
      <c r="A42" s="62" t="s">
        <v>464</v>
      </c>
      <c r="B42" s="63" t="s">
        <v>146</v>
      </c>
      <c r="C42" s="351">
        <v>150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3" t="s">
        <v>47</v>
      </c>
      <c r="N42" s="63" t="s">
        <v>472</v>
      </c>
      <c r="O42" s="63" t="s">
        <v>45</v>
      </c>
      <c r="P42" s="643">
        <v>89643072932</v>
      </c>
    </row>
    <row r="43" spans="1:16" ht="20.25">
      <c r="A43" s="62" t="s">
        <v>92</v>
      </c>
      <c r="B43" s="80" t="s">
        <v>50</v>
      </c>
      <c r="C43" s="351">
        <v>400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3" t="s">
        <v>48</v>
      </c>
      <c r="N43" s="114" t="s">
        <v>245</v>
      </c>
      <c r="O43" s="114" t="s">
        <v>378</v>
      </c>
      <c r="P43" s="110">
        <v>89211585013</v>
      </c>
    </row>
    <row r="44" spans="1:16" ht="20.25">
      <c r="A44" s="62" t="s">
        <v>254</v>
      </c>
      <c r="B44" s="63" t="s">
        <v>23</v>
      </c>
      <c r="C44" s="351">
        <v>200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105" t="s">
        <v>24</v>
      </c>
      <c r="N44" s="63" t="s">
        <v>131</v>
      </c>
      <c r="O44" s="63" t="s">
        <v>72</v>
      </c>
      <c r="P44" s="648" t="s">
        <v>85</v>
      </c>
    </row>
    <row r="45" spans="1:16" ht="20.25">
      <c r="A45" s="62" t="s">
        <v>136</v>
      </c>
      <c r="B45" s="80" t="s">
        <v>50</v>
      </c>
      <c r="C45" s="351">
        <v>40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3" t="s">
        <v>21</v>
      </c>
      <c r="N45" s="116" t="s">
        <v>198</v>
      </c>
      <c r="O45" s="116" t="s">
        <v>199</v>
      </c>
      <c r="P45" s="648">
        <v>89113028464</v>
      </c>
    </row>
    <row r="46" spans="1:16" ht="20.25">
      <c r="A46" s="62" t="s">
        <v>175</v>
      </c>
      <c r="B46" s="63" t="s">
        <v>50</v>
      </c>
      <c r="C46" s="351">
        <v>50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3" t="s">
        <v>137</v>
      </c>
      <c r="N46" s="116" t="s">
        <v>195</v>
      </c>
      <c r="O46" s="116" t="s">
        <v>196</v>
      </c>
      <c r="P46" s="117">
        <v>89113088645</v>
      </c>
    </row>
    <row r="47" spans="1:16" ht="20.25">
      <c r="A47" s="62" t="s">
        <v>18</v>
      </c>
      <c r="B47" s="63" t="s">
        <v>89</v>
      </c>
      <c r="C47" s="351">
        <v>110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3" t="s">
        <v>88</v>
      </c>
      <c r="N47" s="116" t="s">
        <v>124</v>
      </c>
      <c r="O47" s="116" t="s">
        <v>125</v>
      </c>
      <c r="P47" s="110">
        <v>89022817741</v>
      </c>
    </row>
    <row r="48" spans="1:16" ht="20.25">
      <c r="A48" s="62"/>
      <c r="B48" s="63" t="s">
        <v>75</v>
      </c>
      <c r="C48" s="351">
        <v>180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3" t="s">
        <v>25</v>
      </c>
      <c r="N48" s="63" t="s">
        <v>126</v>
      </c>
      <c r="O48" s="63" t="s">
        <v>100</v>
      </c>
      <c r="P48" s="110" t="s">
        <v>82</v>
      </c>
    </row>
    <row r="49" spans="1:16" ht="20.25">
      <c r="A49" s="241"/>
      <c r="B49" s="114" t="s">
        <v>287</v>
      </c>
      <c r="C49" s="352">
        <v>195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114" t="s">
        <v>21</v>
      </c>
      <c r="N49" s="114" t="s">
        <v>438</v>
      </c>
      <c r="O49" s="114" t="s">
        <v>185</v>
      </c>
      <c r="P49" s="337">
        <v>89113117314</v>
      </c>
    </row>
    <row r="50" spans="1:16" ht="27.75" customHeight="1" thickBot="1">
      <c r="A50" s="241"/>
      <c r="B50" s="114" t="s">
        <v>59</v>
      </c>
      <c r="C50" s="352">
        <v>172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114" t="s">
        <v>184</v>
      </c>
      <c r="N50" s="114" t="s">
        <v>438</v>
      </c>
      <c r="O50" s="114" t="s">
        <v>185</v>
      </c>
      <c r="P50" s="337">
        <v>89113117314</v>
      </c>
    </row>
    <row r="51" spans="1:16" ht="21" thickBot="1">
      <c r="A51" s="331" t="s">
        <v>252</v>
      </c>
      <c r="B51" s="330"/>
      <c r="C51" s="354">
        <f>SUM(C40:C50)</f>
        <v>1925</v>
      </c>
      <c r="D51" s="154">
        <f aca="true" t="shared" si="0" ref="D51:L51">SUM(D40:D50)</f>
        <v>0</v>
      </c>
      <c r="E51" s="154">
        <f t="shared" si="0"/>
        <v>0</v>
      </c>
      <c r="F51" s="154">
        <f t="shared" si="0"/>
        <v>0</v>
      </c>
      <c r="G51" s="154">
        <f t="shared" si="0"/>
        <v>0</v>
      </c>
      <c r="H51" s="154">
        <f t="shared" si="0"/>
        <v>0</v>
      </c>
      <c r="I51" s="154">
        <f t="shared" si="0"/>
        <v>0</v>
      </c>
      <c r="J51" s="154">
        <f t="shared" si="0"/>
        <v>0</v>
      </c>
      <c r="K51" s="154">
        <f t="shared" si="0"/>
        <v>0</v>
      </c>
      <c r="L51" s="154">
        <f t="shared" si="0"/>
        <v>0</v>
      </c>
      <c r="M51" s="154"/>
      <c r="N51" s="154"/>
      <c r="O51" s="154"/>
      <c r="P51" s="649"/>
    </row>
    <row r="52" spans="1:16" ht="21" thickBot="1">
      <c r="A52" s="67" t="s">
        <v>342</v>
      </c>
      <c r="B52" s="154"/>
      <c r="C52" s="353"/>
      <c r="D52" s="353"/>
      <c r="E52" s="154"/>
      <c r="F52" s="353"/>
      <c r="G52" s="353"/>
      <c r="H52" s="154"/>
      <c r="I52" s="154"/>
      <c r="J52" s="154"/>
      <c r="K52" s="154"/>
      <c r="L52" s="154"/>
      <c r="M52" s="154"/>
      <c r="N52" s="332" t="s">
        <v>530</v>
      </c>
      <c r="O52" s="332"/>
      <c r="P52" s="650"/>
    </row>
    <row r="53" spans="1:16" ht="20.25">
      <c r="A53" s="683" t="s">
        <v>569</v>
      </c>
      <c r="B53" s="659" t="s">
        <v>355</v>
      </c>
      <c r="C53" s="687">
        <v>100</v>
      </c>
      <c r="D53" s="64">
        <v>0</v>
      </c>
      <c r="E53" s="64">
        <v>0</v>
      </c>
      <c r="F53" s="243">
        <v>0</v>
      </c>
      <c r="G53" s="64">
        <v>0</v>
      </c>
      <c r="H53" s="243">
        <v>0</v>
      </c>
      <c r="I53" s="243">
        <v>0</v>
      </c>
      <c r="J53" s="243">
        <v>0</v>
      </c>
      <c r="K53" s="243">
        <v>0</v>
      </c>
      <c r="L53" s="243">
        <v>0</v>
      </c>
      <c r="M53" s="63" t="s">
        <v>353</v>
      </c>
      <c r="N53" s="63" t="s">
        <v>570</v>
      </c>
      <c r="O53" s="63" t="s">
        <v>571</v>
      </c>
      <c r="P53" s="111">
        <v>89118014471</v>
      </c>
    </row>
    <row r="54" spans="1:16" ht="21" thickBot="1">
      <c r="A54" s="347" t="s">
        <v>18</v>
      </c>
      <c r="B54" s="357" t="s">
        <v>352</v>
      </c>
      <c r="C54" s="352">
        <v>90</v>
      </c>
      <c r="D54" s="243">
        <v>0</v>
      </c>
      <c r="E54" s="139">
        <v>0</v>
      </c>
      <c r="F54" s="243">
        <v>0</v>
      </c>
      <c r="G54" s="243">
        <v>0</v>
      </c>
      <c r="H54" s="243">
        <v>0</v>
      </c>
      <c r="I54" s="243">
        <v>0</v>
      </c>
      <c r="J54" s="243">
        <v>0</v>
      </c>
      <c r="K54" s="243">
        <v>0</v>
      </c>
      <c r="L54" s="243">
        <v>0</v>
      </c>
      <c r="M54" s="114" t="s">
        <v>353</v>
      </c>
      <c r="N54" s="146" t="s">
        <v>371</v>
      </c>
      <c r="O54" s="146" t="s">
        <v>370</v>
      </c>
      <c r="P54" s="349">
        <v>89113374895</v>
      </c>
    </row>
    <row r="55" spans="1:16" ht="21" thickBot="1">
      <c r="A55" s="331" t="s">
        <v>354</v>
      </c>
      <c r="B55" s="575"/>
      <c r="C55" s="577">
        <f>SUM(C53:C54)</f>
        <v>190</v>
      </c>
      <c r="D55" s="155">
        <v>0</v>
      </c>
      <c r="E55" s="147">
        <v>0</v>
      </c>
      <c r="F55" s="155">
        <f>SUM(F53:F54)</f>
        <v>0</v>
      </c>
      <c r="G55" s="155">
        <v>0</v>
      </c>
      <c r="H55" s="155">
        <f>SUM(H53:H53)</f>
        <v>0</v>
      </c>
      <c r="I55" s="155">
        <f>SUM(I53:I53)</f>
        <v>0</v>
      </c>
      <c r="J55" s="155">
        <f>SUM(J53:J53)</f>
        <v>0</v>
      </c>
      <c r="K55" s="155">
        <f>SUM(K53:K53)</f>
        <v>0</v>
      </c>
      <c r="L55" s="155">
        <f>SUM(L53:L53)</f>
        <v>0</v>
      </c>
      <c r="M55" s="156"/>
      <c r="N55" s="330"/>
      <c r="O55" s="154"/>
      <c r="P55" s="156"/>
    </row>
    <row r="56" spans="1:18" ht="21" thickBot="1">
      <c r="A56" s="140" t="s">
        <v>26</v>
      </c>
      <c r="B56" s="143"/>
      <c r="C56" s="577">
        <f>C33+C51+C55</f>
        <v>4000</v>
      </c>
      <c r="D56" s="155">
        <v>0</v>
      </c>
      <c r="E56" s="353">
        <f>E33+E51</f>
        <v>0</v>
      </c>
      <c r="F56" s="155">
        <f>F33+F51+F55</f>
        <v>0</v>
      </c>
      <c r="G56" s="155">
        <v>0</v>
      </c>
      <c r="H56" s="154">
        <f>H33+H51</f>
        <v>0</v>
      </c>
      <c r="I56" s="154">
        <f>I33+I51</f>
        <v>0</v>
      </c>
      <c r="J56" s="154">
        <f>J33+J51</f>
        <v>0</v>
      </c>
      <c r="K56" s="154">
        <f>K33+K51</f>
        <v>0</v>
      </c>
      <c r="L56" s="154">
        <f>L33+L51</f>
        <v>0</v>
      </c>
      <c r="M56" s="156"/>
      <c r="N56" s="576"/>
      <c r="O56" s="141"/>
      <c r="P56" s="144"/>
      <c r="R56" s="55"/>
    </row>
    <row r="57" spans="1:17" ht="18">
      <c r="A57" s="119"/>
      <c r="B57" s="70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107"/>
      <c r="N57" s="55"/>
      <c r="O57" s="55"/>
      <c r="P57" s="55"/>
      <c r="Q57" s="55"/>
    </row>
    <row r="58" spans="1:16" ht="27.75">
      <c r="A58" s="54"/>
      <c r="B58" s="72" t="s">
        <v>575</v>
      </c>
      <c r="C58" s="73"/>
      <c r="D58" s="73"/>
      <c r="E58" s="73"/>
      <c r="F58" s="73"/>
      <c r="G58" s="73"/>
      <c r="H58" s="39"/>
      <c r="I58" s="39"/>
      <c r="J58" s="39"/>
      <c r="K58" s="39"/>
      <c r="L58" s="39"/>
      <c r="M58" s="55"/>
      <c r="N58" s="73" t="s">
        <v>549</v>
      </c>
      <c r="O58" s="73"/>
      <c r="P58" s="73"/>
    </row>
    <row r="59" spans="1:16" ht="18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</row>
    <row r="60" spans="1:16" ht="18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ht="18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ht="18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ht="18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8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ht="18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ht="18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ht="18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</sheetData>
  <sheetProtection/>
  <mergeCells count="1">
    <mergeCell ref="C11:L11"/>
  </mergeCells>
  <printOptions/>
  <pageMargins left="0.7" right="0.7" top="0.75" bottom="0.75" header="0.3" footer="0.3"/>
  <pageSetup fitToWidth="0" fitToHeight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73"/>
  <sheetViews>
    <sheetView tabSelected="1" zoomScale="75" zoomScaleNormal="75" zoomScalePageLayoutView="0" workbookViewId="0" topLeftCell="A37">
      <selection activeCell="A71" sqref="A71"/>
    </sheetView>
  </sheetViews>
  <sheetFormatPr defaultColWidth="9.00390625" defaultRowHeight="12.75"/>
  <cols>
    <col min="1" max="1" width="57.25390625" style="0" customWidth="1"/>
    <col min="2" max="2" width="42.75390625" style="0" customWidth="1"/>
    <col min="3" max="3" width="11.25390625" style="0" customWidth="1"/>
    <col min="4" max="4" width="7.375" style="0" customWidth="1"/>
    <col min="5" max="5" width="6.25390625" style="0" customWidth="1"/>
    <col min="6" max="6" width="5.375" style="0" customWidth="1"/>
    <col min="7" max="7" width="5.25390625" style="0" customWidth="1"/>
    <col min="8" max="8" width="11.625" style="0" customWidth="1"/>
    <col min="9" max="11" width="4.75390625" style="0" customWidth="1"/>
    <col min="12" max="12" width="5.375" style="0" customWidth="1"/>
    <col min="13" max="13" width="21.125" style="0" customWidth="1"/>
    <col min="14" max="14" width="51.875" style="0" customWidth="1"/>
    <col min="15" max="15" width="17.75390625" style="0" customWidth="1"/>
    <col min="16" max="16" width="22.125" style="0" customWidth="1"/>
  </cols>
  <sheetData>
    <row r="1" spans="13:14" ht="30">
      <c r="M1" s="97" t="s">
        <v>0</v>
      </c>
      <c r="N1" s="97"/>
    </row>
    <row r="2" spans="13:14" ht="30">
      <c r="M2" s="685" t="s">
        <v>573</v>
      </c>
      <c r="N2" s="97"/>
    </row>
    <row r="3" spans="13:14" ht="30">
      <c r="M3" s="97" t="s">
        <v>548</v>
      </c>
      <c r="N3" s="97"/>
    </row>
    <row r="4" spans="13:15" ht="30">
      <c r="M4" s="97"/>
      <c r="N4" s="97"/>
      <c r="O4" s="5"/>
    </row>
    <row r="5" spans="13:15" ht="30">
      <c r="M5" s="98" t="s">
        <v>176</v>
      </c>
      <c r="N5" s="98" t="s">
        <v>579</v>
      </c>
      <c r="O5" s="5"/>
    </row>
    <row r="6" spans="2:14" ht="30">
      <c r="B6" s="72"/>
      <c r="C6" s="72"/>
      <c r="D6" s="72" t="s">
        <v>27</v>
      </c>
      <c r="E6" s="72"/>
      <c r="F6" s="18"/>
      <c r="G6" s="18"/>
      <c r="H6" s="18"/>
      <c r="I6" s="18"/>
      <c r="J6" s="18"/>
      <c r="K6" s="18"/>
      <c r="L6" s="18"/>
      <c r="M6" s="98" t="s">
        <v>574</v>
      </c>
      <c r="N6" s="98"/>
    </row>
    <row r="7" spans="2:13" ht="27.75">
      <c r="B7" s="72" t="s">
        <v>186</v>
      </c>
      <c r="C7" s="72"/>
      <c r="D7" s="72"/>
      <c r="E7" s="72"/>
      <c r="F7" s="18"/>
      <c r="G7" s="18"/>
      <c r="H7" s="18"/>
      <c r="I7" s="18"/>
      <c r="J7" s="18"/>
      <c r="K7" s="18"/>
      <c r="L7" s="18"/>
      <c r="M7" s="18"/>
    </row>
    <row r="8" spans="2:13" ht="27.75">
      <c r="B8" s="72" t="s">
        <v>576</v>
      </c>
      <c r="C8" s="72"/>
      <c r="D8" s="72"/>
      <c r="E8" s="72"/>
      <c r="F8" s="18"/>
      <c r="G8" s="18"/>
      <c r="H8" s="18"/>
      <c r="I8" s="18"/>
      <c r="J8" s="18"/>
      <c r="K8" s="18"/>
      <c r="L8" s="18"/>
      <c r="M8" s="18"/>
    </row>
    <row r="10" spans="1:16" ht="12.75">
      <c r="A10" s="5"/>
      <c r="O10" s="40"/>
      <c r="P10" s="40"/>
    </row>
    <row r="11" spans="1:16" ht="12.75">
      <c r="A11" s="39"/>
      <c r="O11" s="5"/>
      <c r="P11" s="5"/>
    </row>
    <row r="12" spans="1:14" ht="28.5" thickBot="1">
      <c r="A12" s="39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39"/>
    </row>
    <row r="13" spans="1:16" ht="18">
      <c r="A13" s="57" t="s">
        <v>4</v>
      </c>
      <c r="B13" s="59" t="s">
        <v>4</v>
      </c>
      <c r="C13" s="724" t="s">
        <v>28</v>
      </c>
      <c r="D13" s="725"/>
      <c r="E13" s="725"/>
      <c r="F13" s="725"/>
      <c r="G13" s="725"/>
      <c r="H13" s="725"/>
      <c r="I13" s="725"/>
      <c r="J13" s="725"/>
      <c r="K13" s="725"/>
      <c r="L13" s="726"/>
      <c r="M13" s="78" t="s">
        <v>29</v>
      </c>
      <c r="N13" s="78" t="s">
        <v>6</v>
      </c>
      <c r="O13" s="78" t="s">
        <v>7</v>
      </c>
      <c r="P13" s="58" t="s">
        <v>30</v>
      </c>
    </row>
    <row r="14" spans="1:16" ht="18.75" thickBot="1">
      <c r="A14" s="99" t="s">
        <v>8</v>
      </c>
      <c r="B14" s="101" t="s">
        <v>9</v>
      </c>
      <c r="C14" s="79">
        <v>1</v>
      </c>
      <c r="D14" s="79">
        <v>2</v>
      </c>
      <c r="E14" s="79">
        <v>3</v>
      </c>
      <c r="F14" s="79">
        <v>4</v>
      </c>
      <c r="G14" s="79">
        <v>5</v>
      </c>
      <c r="H14" s="244">
        <v>6</v>
      </c>
      <c r="I14" s="244">
        <v>7</v>
      </c>
      <c r="J14" s="244">
        <v>8</v>
      </c>
      <c r="K14" s="244">
        <v>9</v>
      </c>
      <c r="L14" s="244">
        <v>10</v>
      </c>
      <c r="M14" s="102" t="s">
        <v>10</v>
      </c>
      <c r="N14" s="102" t="s">
        <v>11</v>
      </c>
      <c r="O14" s="102" t="s">
        <v>12</v>
      </c>
      <c r="P14" s="100" t="s">
        <v>12</v>
      </c>
    </row>
    <row r="15" spans="1:16" ht="18">
      <c r="A15" s="10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60"/>
    </row>
    <row r="16" spans="1:16" ht="21" thickBot="1">
      <c r="A16" s="124" t="s">
        <v>538</v>
      </c>
      <c r="B16" s="6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60"/>
    </row>
    <row r="17" spans="1:16" ht="18.75" thickBot="1">
      <c r="A17" s="135" t="s">
        <v>554</v>
      </c>
      <c r="B17" s="63" t="s">
        <v>50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137">
        <v>450</v>
      </c>
      <c r="I17" s="64">
        <v>0</v>
      </c>
      <c r="J17" s="64">
        <v>0</v>
      </c>
      <c r="K17" s="64">
        <v>0</v>
      </c>
      <c r="L17" s="64">
        <v>0</v>
      </c>
      <c r="M17" s="136" t="s">
        <v>16</v>
      </c>
      <c r="N17" s="63" t="s">
        <v>563</v>
      </c>
      <c r="O17" s="686" t="s">
        <v>564</v>
      </c>
      <c r="P17" s="686" t="s">
        <v>564</v>
      </c>
    </row>
    <row r="18" spans="1:16" ht="18.75" thickBot="1">
      <c r="A18" s="132" t="s">
        <v>561</v>
      </c>
      <c r="B18" s="63" t="s">
        <v>50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137">
        <v>510</v>
      </c>
      <c r="I18" s="64">
        <v>0</v>
      </c>
      <c r="J18" s="64">
        <v>0</v>
      </c>
      <c r="K18" s="64">
        <v>0</v>
      </c>
      <c r="L18" s="64">
        <v>0</v>
      </c>
      <c r="M18" s="116" t="s">
        <v>16</v>
      </c>
      <c r="N18" s="116" t="s">
        <v>565</v>
      </c>
      <c r="O18" s="116" t="s">
        <v>566</v>
      </c>
      <c r="P18" s="574">
        <v>89212855098</v>
      </c>
    </row>
    <row r="19" spans="1:16" ht="18">
      <c r="A19" s="62" t="s">
        <v>77</v>
      </c>
      <c r="B19" s="63" t="s">
        <v>50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137">
        <v>600</v>
      </c>
      <c r="I19" s="64">
        <v>0</v>
      </c>
      <c r="J19" s="64">
        <v>0</v>
      </c>
      <c r="K19" s="64">
        <v>0</v>
      </c>
      <c r="L19" s="64">
        <v>0</v>
      </c>
      <c r="M19" s="63" t="s">
        <v>71</v>
      </c>
      <c r="N19" s="63" t="s">
        <v>117</v>
      </c>
      <c r="O19" s="63" t="s">
        <v>43</v>
      </c>
      <c r="P19" s="110">
        <v>89113300108</v>
      </c>
    </row>
    <row r="20" spans="1:16" ht="18">
      <c r="A20" s="62" t="s">
        <v>542</v>
      </c>
      <c r="B20" s="63" t="s">
        <v>50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3100</v>
      </c>
      <c r="I20" s="64">
        <v>0</v>
      </c>
      <c r="J20" s="64">
        <v>0</v>
      </c>
      <c r="K20" s="64">
        <v>0</v>
      </c>
      <c r="L20" s="64">
        <v>0</v>
      </c>
      <c r="M20" s="63" t="s">
        <v>16</v>
      </c>
      <c r="N20" s="63" t="s">
        <v>202</v>
      </c>
      <c r="O20" s="63" t="s">
        <v>203</v>
      </c>
      <c r="P20" s="110">
        <v>89512956995</v>
      </c>
    </row>
    <row r="21" spans="1:16" ht="18">
      <c r="A21" s="62" t="s">
        <v>243</v>
      </c>
      <c r="B21" s="63" t="s">
        <v>50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760</v>
      </c>
      <c r="I21" s="64">
        <v>0</v>
      </c>
      <c r="J21" s="64">
        <v>0</v>
      </c>
      <c r="K21" s="64">
        <v>0</v>
      </c>
      <c r="L21" s="64">
        <v>0</v>
      </c>
      <c r="M21" s="63" t="s">
        <v>61</v>
      </c>
      <c r="N21" s="63" t="s">
        <v>416</v>
      </c>
      <c r="O21" s="63" t="s">
        <v>262</v>
      </c>
      <c r="P21" s="110">
        <v>89522947106</v>
      </c>
    </row>
    <row r="22" spans="1:16" ht="18">
      <c r="A22" s="62" t="s">
        <v>78</v>
      </c>
      <c r="B22" s="63" t="s">
        <v>69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1500</v>
      </c>
      <c r="I22" s="64">
        <v>0</v>
      </c>
      <c r="J22" s="64">
        <v>0</v>
      </c>
      <c r="K22" s="64">
        <v>0</v>
      </c>
      <c r="L22" s="64">
        <v>0</v>
      </c>
      <c r="M22" s="63" t="s">
        <v>17</v>
      </c>
      <c r="N22" s="63" t="s">
        <v>245</v>
      </c>
      <c r="O22" s="111" t="s">
        <v>194</v>
      </c>
      <c r="P22" s="110">
        <v>89211585013</v>
      </c>
    </row>
    <row r="23" spans="1:16" ht="18">
      <c r="A23" s="62" t="s">
        <v>546</v>
      </c>
      <c r="B23" s="63" t="s">
        <v>50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1800</v>
      </c>
      <c r="I23" s="64">
        <v>0</v>
      </c>
      <c r="J23" s="64">
        <v>0</v>
      </c>
      <c r="K23" s="64">
        <v>0</v>
      </c>
      <c r="L23" s="64">
        <v>0</v>
      </c>
      <c r="M23" s="63" t="s">
        <v>71</v>
      </c>
      <c r="N23" s="642" t="s">
        <v>471</v>
      </c>
      <c r="O23" s="642" t="s">
        <v>417</v>
      </c>
      <c r="P23" s="643">
        <v>89600239282</v>
      </c>
    </row>
    <row r="24" spans="1:16" ht="18">
      <c r="A24" s="62" t="s">
        <v>90</v>
      </c>
      <c r="B24" s="63" t="s">
        <v>13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2000</v>
      </c>
      <c r="I24" s="64">
        <v>0</v>
      </c>
      <c r="J24" s="64">
        <v>0</v>
      </c>
      <c r="K24" s="64">
        <v>0</v>
      </c>
      <c r="L24" s="64">
        <v>0</v>
      </c>
      <c r="M24" s="111" t="s">
        <v>61</v>
      </c>
      <c r="N24" s="63" t="s">
        <v>272</v>
      </c>
      <c r="O24" s="63" t="s">
        <v>165</v>
      </c>
      <c r="P24" s="110">
        <v>89533062787</v>
      </c>
    </row>
    <row r="25" spans="1:16" ht="18">
      <c r="A25" s="62" t="s">
        <v>459</v>
      </c>
      <c r="B25" s="63" t="s">
        <v>13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2000</v>
      </c>
      <c r="I25" s="64">
        <v>0</v>
      </c>
      <c r="J25" s="64">
        <v>0</v>
      </c>
      <c r="K25" s="64">
        <v>0</v>
      </c>
      <c r="L25" s="64">
        <v>0</v>
      </c>
      <c r="M25" s="63" t="s">
        <v>17</v>
      </c>
      <c r="N25" s="642" t="s">
        <v>421</v>
      </c>
      <c r="O25" s="644"/>
      <c r="P25" s="643">
        <v>89210404168</v>
      </c>
    </row>
    <row r="26" spans="1:16" ht="18">
      <c r="A26" s="62" t="s">
        <v>135</v>
      </c>
      <c r="B26" s="63" t="s">
        <v>50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990</v>
      </c>
      <c r="I26" s="64">
        <v>0</v>
      </c>
      <c r="J26" s="64">
        <v>0</v>
      </c>
      <c r="K26" s="64">
        <v>0</v>
      </c>
      <c r="L26" s="64">
        <v>0</v>
      </c>
      <c r="M26" s="63" t="s">
        <v>67</v>
      </c>
      <c r="N26" s="63" t="s">
        <v>121</v>
      </c>
      <c r="O26" s="111" t="s">
        <v>68</v>
      </c>
      <c r="P26" s="110">
        <v>89533044129</v>
      </c>
    </row>
    <row r="27" spans="1:16" ht="18">
      <c r="A27" s="62" t="s">
        <v>418</v>
      </c>
      <c r="B27" s="63" t="s">
        <v>50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800</v>
      </c>
      <c r="I27" s="64">
        <v>0</v>
      </c>
      <c r="J27" s="64">
        <v>0</v>
      </c>
      <c r="K27" s="64">
        <v>0</v>
      </c>
      <c r="L27" s="64">
        <v>0</v>
      </c>
      <c r="M27" s="63" t="s">
        <v>137</v>
      </c>
      <c r="N27" s="63" t="s">
        <v>253</v>
      </c>
      <c r="O27" s="111" t="s">
        <v>139</v>
      </c>
      <c r="P27" s="568" t="s">
        <v>419</v>
      </c>
    </row>
    <row r="28" spans="1:16" ht="18">
      <c r="A28" s="62" t="s">
        <v>134</v>
      </c>
      <c r="B28" s="63" t="s">
        <v>69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1400</v>
      </c>
      <c r="I28" s="64">
        <v>0</v>
      </c>
      <c r="J28" s="64">
        <v>0</v>
      </c>
      <c r="K28" s="64">
        <v>0</v>
      </c>
      <c r="L28" s="64">
        <v>0</v>
      </c>
      <c r="M28" s="63" t="s">
        <v>138</v>
      </c>
      <c r="N28" s="63" t="s">
        <v>140</v>
      </c>
      <c r="O28" s="111" t="s">
        <v>148</v>
      </c>
      <c r="P28" s="110">
        <v>89212834851</v>
      </c>
    </row>
    <row r="29" spans="1:16" ht="18">
      <c r="A29" s="62" t="s">
        <v>436</v>
      </c>
      <c r="B29" s="63" t="s">
        <v>69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5700</v>
      </c>
      <c r="I29" s="64">
        <v>0</v>
      </c>
      <c r="J29" s="64">
        <v>0</v>
      </c>
      <c r="K29" s="64">
        <v>0</v>
      </c>
      <c r="L29" s="64">
        <v>0</v>
      </c>
      <c r="M29" s="63" t="s">
        <v>137</v>
      </c>
      <c r="N29" s="63" t="s">
        <v>421</v>
      </c>
      <c r="O29" s="111"/>
      <c r="P29" s="110">
        <v>89210404168</v>
      </c>
    </row>
    <row r="30" spans="1:16" ht="18">
      <c r="A30" s="62" t="s">
        <v>543</v>
      </c>
      <c r="B30" s="63" t="s">
        <v>422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4800</v>
      </c>
      <c r="I30" s="64">
        <v>0</v>
      </c>
      <c r="J30" s="64">
        <v>0</v>
      </c>
      <c r="K30" s="64">
        <v>0</v>
      </c>
      <c r="L30" s="64">
        <v>0</v>
      </c>
      <c r="M30" s="63" t="s">
        <v>168</v>
      </c>
      <c r="N30" s="63" t="s">
        <v>380</v>
      </c>
      <c r="O30" s="111" t="s">
        <v>423</v>
      </c>
      <c r="P30" s="110">
        <v>89212710559</v>
      </c>
    </row>
    <row r="31" spans="1:19" ht="18">
      <c r="A31" s="62" t="s">
        <v>172</v>
      </c>
      <c r="B31" s="63" t="s">
        <v>50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2700</v>
      </c>
      <c r="I31" s="64">
        <v>0</v>
      </c>
      <c r="J31" s="64">
        <v>0</v>
      </c>
      <c r="K31" s="64">
        <v>0</v>
      </c>
      <c r="L31" s="64">
        <v>0</v>
      </c>
      <c r="M31" s="63" t="s">
        <v>168</v>
      </c>
      <c r="N31" s="63" t="s">
        <v>379</v>
      </c>
      <c r="O31" s="111" t="s">
        <v>191</v>
      </c>
      <c r="P31" s="110">
        <v>89212767878</v>
      </c>
      <c r="S31" t="s">
        <v>562</v>
      </c>
    </row>
    <row r="32" spans="1:16" ht="18">
      <c r="A32" s="62" t="s">
        <v>242</v>
      </c>
      <c r="B32" s="63" t="s">
        <v>69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1600</v>
      </c>
      <c r="I32" s="64">
        <v>0</v>
      </c>
      <c r="J32" s="64">
        <v>0</v>
      </c>
      <c r="K32" s="64">
        <v>0</v>
      </c>
      <c r="L32" s="64">
        <v>0</v>
      </c>
      <c r="M32" s="63" t="s">
        <v>137</v>
      </c>
      <c r="N32" s="63" t="s">
        <v>247</v>
      </c>
      <c r="O32" s="111" t="s">
        <v>424</v>
      </c>
      <c r="P32" s="110">
        <v>89217245348</v>
      </c>
    </row>
    <row r="33" spans="1:16" ht="18">
      <c r="A33" s="241" t="s">
        <v>348</v>
      </c>
      <c r="B33" s="63" t="s">
        <v>343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3900</v>
      </c>
      <c r="I33" s="64">
        <v>0</v>
      </c>
      <c r="J33" s="64">
        <v>0</v>
      </c>
      <c r="K33" s="64">
        <v>0</v>
      </c>
      <c r="L33" s="64">
        <v>0</v>
      </c>
      <c r="M33" s="114" t="s">
        <v>138</v>
      </c>
      <c r="N33" s="63" t="s">
        <v>245</v>
      </c>
      <c r="O33" s="111"/>
      <c r="P33" s="110">
        <v>89211585013</v>
      </c>
    </row>
    <row r="34" spans="1:16" ht="18">
      <c r="A34" s="62" t="s">
        <v>192</v>
      </c>
      <c r="B34" s="63" t="s">
        <v>50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400</v>
      </c>
      <c r="I34" s="64">
        <v>0</v>
      </c>
      <c r="J34" s="64">
        <v>0</v>
      </c>
      <c r="K34" s="64">
        <v>0</v>
      </c>
      <c r="L34" s="64">
        <v>0</v>
      </c>
      <c r="M34" s="63" t="s">
        <v>188</v>
      </c>
      <c r="N34" s="63" t="s">
        <v>244</v>
      </c>
      <c r="O34" s="111" t="s">
        <v>425</v>
      </c>
      <c r="P34" s="110">
        <v>89522901017</v>
      </c>
    </row>
    <row r="35" spans="1:16" ht="18">
      <c r="A35" s="62" t="s">
        <v>365</v>
      </c>
      <c r="B35" s="63" t="s">
        <v>343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650</v>
      </c>
      <c r="I35" s="64">
        <v>0</v>
      </c>
      <c r="J35" s="64">
        <v>0</v>
      </c>
      <c r="K35" s="64">
        <v>0</v>
      </c>
      <c r="L35" s="64">
        <v>0</v>
      </c>
      <c r="M35" s="63" t="s">
        <v>138</v>
      </c>
      <c r="N35" s="63" t="s">
        <v>429</v>
      </c>
      <c r="O35" s="111"/>
      <c r="P35" s="110">
        <v>89211643107</v>
      </c>
    </row>
    <row r="36" spans="1:16" ht="18">
      <c r="A36" s="241" t="s">
        <v>319</v>
      </c>
      <c r="B36" s="63" t="s">
        <v>341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170</v>
      </c>
      <c r="I36" s="243">
        <v>0</v>
      </c>
      <c r="J36" s="64">
        <v>0</v>
      </c>
      <c r="K36" s="64">
        <v>0</v>
      </c>
      <c r="L36" s="64">
        <v>0</v>
      </c>
      <c r="M36" s="114" t="s">
        <v>138</v>
      </c>
      <c r="N36" s="114" t="s">
        <v>444</v>
      </c>
      <c r="O36" s="336" t="s">
        <v>445</v>
      </c>
      <c r="P36" s="337">
        <v>89217257525</v>
      </c>
    </row>
    <row r="37" spans="1:16" ht="18">
      <c r="A37" s="62" t="s">
        <v>324</v>
      </c>
      <c r="B37" s="63" t="s">
        <v>341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500</v>
      </c>
      <c r="I37" s="64">
        <v>0</v>
      </c>
      <c r="J37" s="64">
        <v>0</v>
      </c>
      <c r="K37" s="64">
        <v>0</v>
      </c>
      <c r="L37" s="64">
        <v>0</v>
      </c>
      <c r="M37" s="63" t="s">
        <v>61</v>
      </c>
      <c r="N37" s="63" t="s">
        <v>375</v>
      </c>
      <c r="O37" s="111" t="s">
        <v>430</v>
      </c>
      <c r="P37" s="110">
        <v>89113220706</v>
      </c>
    </row>
    <row r="38" spans="1:16" ht="18">
      <c r="A38" s="62" t="s">
        <v>101</v>
      </c>
      <c r="B38" s="63" t="s">
        <v>50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230</v>
      </c>
      <c r="I38" s="64">
        <v>0</v>
      </c>
      <c r="J38" s="64">
        <v>0</v>
      </c>
      <c r="K38" s="64">
        <v>0</v>
      </c>
      <c r="L38" s="64">
        <v>0</v>
      </c>
      <c r="M38" s="63" t="s">
        <v>67</v>
      </c>
      <c r="N38" s="642" t="s">
        <v>121</v>
      </c>
      <c r="O38" s="646" t="s">
        <v>68</v>
      </c>
      <c r="P38" s="647"/>
    </row>
    <row r="39" spans="1:16" ht="18">
      <c r="A39" s="241" t="s">
        <v>345</v>
      </c>
      <c r="B39" s="114" t="s">
        <v>169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600</v>
      </c>
      <c r="I39" s="64">
        <v>0</v>
      </c>
      <c r="J39" s="64">
        <v>0</v>
      </c>
      <c r="K39" s="64">
        <v>0</v>
      </c>
      <c r="L39" s="64">
        <v>0</v>
      </c>
      <c r="M39" s="114" t="s">
        <v>356</v>
      </c>
      <c r="N39" s="63" t="s">
        <v>366</v>
      </c>
      <c r="O39" s="336" t="s">
        <v>367</v>
      </c>
      <c r="P39" s="337">
        <v>89211542252</v>
      </c>
    </row>
    <row r="40" spans="1:16" ht="18">
      <c r="A40" s="62" t="s">
        <v>18</v>
      </c>
      <c r="B40" s="63" t="s">
        <v>89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6820</v>
      </c>
      <c r="I40" s="64">
        <v>0</v>
      </c>
      <c r="J40" s="64">
        <v>0</v>
      </c>
      <c r="K40" s="64">
        <v>0</v>
      </c>
      <c r="L40" s="64">
        <v>0</v>
      </c>
      <c r="M40" s="63" t="s">
        <v>25</v>
      </c>
      <c r="N40" s="146" t="s">
        <v>371</v>
      </c>
      <c r="O40" s="63" t="s">
        <v>182</v>
      </c>
      <c r="P40" s="112"/>
    </row>
    <row r="41" spans="1:16" ht="18">
      <c r="A41" s="241"/>
      <c r="B41" s="114" t="s">
        <v>535</v>
      </c>
      <c r="C41" s="243">
        <v>0</v>
      </c>
      <c r="D41" s="243">
        <v>0</v>
      </c>
      <c r="E41" s="243">
        <v>0</v>
      </c>
      <c r="F41" s="243">
        <v>0</v>
      </c>
      <c r="G41" s="243">
        <v>0</v>
      </c>
      <c r="H41" s="64">
        <v>2000</v>
      </c>
      <c r="I41" s="64">
        <v>0</v>
      </c>
      <c r="J41" s="243"/>
      <c r="K41" s="64">
        <v>0</v>
      </c>
      <c r="L41" s="243"/>
      <c r="M41" s="114" t="s">
        <v>536</v>
      </c>
      <c r="N41" s="114" t="s">
        <v>437</v>
      </c>
      <c r="O41" s="114"/>
      <c r="P41" s="242"/>
    </row>
    <row r="42" spans="1:16" ht="18.75" thickBot="1">
      <c r="A42" s="106"/>
      <c r="B42" s="68" t="s">
        <v>59</v>
      </c>
      <c r="C42" s="139">
        <v>0</v>
      </c>
      <c r="D42" s="139">
        <v>0</v>
      </c>
      <c r="E42" s="139">
        <v>0</v>
      </c>
      <c r="F42" s="139">
        <v>0</v>
      </c>
      <c r="G42" s="139">
        <v>0</v>
      </c>
      <c r="H42" s="243">
        <v>16000</v>
      </c>
      <c r="I42" s="139">
        <v>0</v>
      </c>
      <c r="J42" s="139">
        <v>0</v>
      </c>
      <c r="K42" s="139">
        <v>0</v>
      </c>
      <c r="L42" s="139">
        <v>0</v>
      </c>
      <c r="M42" s="68" t="s">
        <v>60</v>
      </c>
      <c r="N42" s="68" t="s">
        <v>437</v>
      </c>
      <c r="O42" s="68" t="s">
        <v>62</v>
      </c>
      <c r="P42" s="118"/>
    </row>
    <row r="43" spans="1:16" ht="18.75" thickBot="1">
      <c r="A43" s="153" t="s">
        <v>359</v>
      </c>
      <c r="B43" s="154"/>
      <c r="C43" s="155">
        <f aca="true" t="shared" si="0" ref="C43:L43">SUM(C17:C42)</f>
        <v>0</v>
      </c>
      <c r="D43" s="155">
        <f t="shared" si="0"/>
        <v>0</v>
      </c>
      <c r="E43" s="155">
        <f t="shared" si="0"/>
        <v>0</v>
      </c>
      <c r="F43" s="155">
        <f t="shared" si="0"/>
        <v>0</v>
      </c>
      <c r="G43" s="155">
        <f t="shared" si="0"/>
        <v>0</v>
      </c>
      <c r="H43" s="139">
        <f t="shared" si="0"/>
        <v>61980</v>
      </c>
      <c r="I43" s="155">
        <f t="shared" si="0"/>
        <v>0</v>
      </c>
      <c r="J43" s="155">
        <f t="shared" si="0"/>
        <v>0</v>
      </c>
      <c r="K43" s="155">
        <f t="shared" si="0"/>
        <v>0</v>
      </c>
      <c r="L43" s="155">
        <f t="shared" si="0"/>
        <v>0</v>
      </c>
      <c r="M43" s="154"/>
      <c r="N43" s="154"/>
      <c r="O43" s="154"/>
      <c r="P43" s="156"/>
    </row>
    <row r="44" spans="1:16" ht="18">
      <c r="A44" s="81"/>
      <c r="B44" s="81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81"/>
      <c r="N44" s="81"/>
      <c r="O44" s="81"/>
      <c r="P44" s="81"/>
    </row>
    <row r="45" spans="1:16" ht="18">
      <c r="A45" s="81"/>
      <c r="B45" s="81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81"/>
      <c r="N45" s="81"/>
      <c r="O45" s="81"/>
      <c r="P45" s="81"/>
    </row>
    <row r="46" spans="1:16" ht="27.75">
      <c r="A46" s="81"/>
      <c r="B46" s="72" t="s">
        <v>575</v>
      </c>
      <c r="C46" s="73"/>
      <c r="D46" s="73"/>
      <c r="E46" s="73"/>
      <c r="F46" s="73"/>
      <c r="G46" s="73"/>
      <c r="H46" s="39"/>
      <c r="I46" s="39"/>
      <c r="J46" s="39"/>
      <c r="K46" s="39"/>
      <c r="L46" s="39"/>
      <c r="M46" s="55"/>
      <c r="N46" s="73" t="s">
        <v>549</v>
      </c>
      <c r="O46" s="73"/>
      <c r="P46" s="81"/>
    </row>
    <row r="47" spans="1:16" ht="18">
      <c r="A47" s="81"/>
      <c r="B47" s="81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81"/>
      <c r="N47" s="81"/>
      <c r="O47" s="81"/>
      <c r="P47" s="81"/>
    </row>
    <row r="48" spans="1:17" ht="18.75" thickBot="1">
      <c r="A48" s="81" t="s">
        <v>539</v>
      </c>
      <c r="B48" s="81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81"/>
      <c r="N48" s="81"/>
      <c r="O48" s="81"/>
      <c r="P48" s="81"/>
      <c r="Q48" s="5"/>
    </row>
    <row r="49" spans="1:17" ht="18">
      <c r="A49" s="135" t="s">
        <v>77</v>
      </c>
      <c r="B49" s="136" t="s">
        <v>105</v>
      </c>
      <c r="C49" s="136">
        <v>0</v>
      </c>
      <c r="D49" s="136">
        <v>0</v>
      </c>
      <c r="E49" s="136">
        <v>0</v>
      </c>
      <c r="F49" s="136">
        <v>0</v>
      </c>
      <c r="G49" s="136">
        <v>0</v>
      </c>
      <c r="H49" s="136">
        <v>4000</v>
      </c>
      <c r="I49" s="136">
        <v>0</v>
      </c>
      <c r="J49" s="681">
        <v>0</v>
      </c>
      <c r="K49" s="136">
        <v>0</v>
      </c>
      <c r="L49" s="136">
        <v>0</v>
      </c>
      <c r="M49" s="136" t="s">
        <v>193</v>
      </c>
      <c r="N49" s="136" t="s">
        <v>117</v>
      </c>
      <c r="O49" s="136" t="s">
        <v>43</v>
      </c>
      <c r="P49" s="348">
        <v>89113300108</v>
      </c>
      <c r="Q49" s="5"/>
    </row>
    <row r="50" spans="1:16" ht="18">
      <c r="A50" s="62" t="s">
        <v>479</v>
      </c>
      <c r="B50" s="63" t="s">
        <v>50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9000</v>
      </c>
      <c r="I50" s="63">
        <v>0</v>
      </c>
      <c r="J50" s="243">
        <v>0</v>
      </c>
      <c r="K50" s="64">
        <v>0</v>
      </c>
      <c r="L50" s="64">
        <v>0</v>
      </c>
      <c r="M50" s="63" t="s">
        <v>20</v>
      </c>
      <c r="N50" s="63" t="s">
        <v>129</v>
      </c>
      <c r="O50" s="63" t="s">
        <v>46</v>
      </c>
      <c r="P50" s="112">
        <v>89212755738</v>
      </c>
    </row>
    <row r="51" spans="1:16" ht="18">
      <c r="A51" s="62" t="s">
        <v>464</v>
      </c>
      <c r="B51" s="63" t="s">
        <v>22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3000</v>
      </c>
      <c r="I51" s="63">
        <v>0</v>
      </c>
      <c r="J51" s="243">
        <v>0</v>
      </c>
      <c r="K51" s="63">
        <v>0</v>
      </c>
      <c r="L51" s="63">
        <v>0</v>
      </c>
      <c r="M51" s="63" t="s">
        <v>47</v>
      </c>
      <c r="N51" s="63" t="s">
        <v>118</v>
      </c>
      <c r="O51" s="116" t="s">
        <v>45</v>
      </c>
      <c r="P51" s="110">
        <v>89217094084</v>
      </c>
    </row>
    <row r="52" spans="1:16" ht="18">
      <c r="A52" s="62" t="s">
        <v>92</v>
      </c>
      <c r="B52" s="63" t="s">
        <v>51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8100</v>
      </c>
      <c r="I52" s="63">
        <v>0</v>
      </c>
      <c r="J52" s="243">
        <v>0</v>
      </c>
      <c r="K52" s="63">
        <v>0</v>
      </c>
      <c r="L52" s="63">
        <v>0</v>
      </c>
      <c r="M52" s="63" t="s">
        <v>48</v>
      </c>
      <c r="N52" s="114" t="s">
        <v>119</v>
      </c>
      <c r="O52" s="114"/>
      <c r="P52" s="110">
        <v>89210324083</v>
      </c>
    </row>
    <row r="53" spans="1:16" ht="18">
      <c r="A53" s="62" t="s">
        <v>255</v>
      </c>
      <c r="B53" s="63" t="s">
        <v>23</v>
      </c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4300</v>
      </c>
      <c r="I53" s="63">
        <v>0</v>
      </c>
      <c r="J53" s="243">
        <v>0</v>
      </c>
      <c r="K53" s="63">
        <v>0</v>
      </c>
      <c r="L53" s="63">
        <v>0</v>
      </c>
      <c r="M53" s="63" t="s">
        <v>24</v>
      </c>
      <c r="N53" s="63" t="s">
        <v>131</v>
      </c>
      <c r="O53" s="63" t="s">
        <v>72</v>
      </c>
      <c r="P53" s="115" t="s">
        <v>85</v>
      </c>
    </row>
    <row r="54" spans="1:16" ht="18">
      <c r="A54" s="62" t="s">
        <v>102</v>
      </c>
      <c r="B54" s="63" t="s">
        <v>50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2500</v>
      </c>
      <c r="I54" s="63">
        <v>0</v>
      </c>
      <c r="J54" s="243">
        <v>0</v>
      </c>
      <c r="K54" s="64">
        <v>0</v>
      </c>
      <c r="L54" s="64">
        <v>0</v>
      </c>
      <c r="M54" s="63" t="s">
        <v>17</v>
      </c>
      <c r="N54" s="63" t="s">
        <v>382</v>
      </c>
      <c r="O54" s="111" t="s">
        <v>383</v>
      </c>
      <c r="P54" s="110">
        <v>89212769415</v>
      </c>
    </row>
    <row r="55" spans="1:16" ht="18">
      <c r="A55" s="62" t="s">
        <v>136</v>
      </c>
      <c r="B55" s="63" t="s">
        <v>50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1300</v>
      </c>
      <c r="I55" s="63">
        <v>0</v>
      </c>
      <c r="J55" s="243">
        <v>0</v>
      </c>
      <c r="K55" s="64">
        <v>0</v>
      </c>
      <c r="L55" s="64">
        <v>0</v>
      </c>
      <c r="M55" s="63" t="s">
        <v>21</v>
      </c>
      <c r="N55" s="116" t="s">
        <v>198</v>
      </c>
      <c r="O55" s="116" t="s">
        <v>199</v>
      </c>
      <c r="P55" s="117">
        <v>89113028464</v>
      </c>
    </row>
    <row r="56" spans="1:16" ht="18">
      <c r="A56" s="62" t="s">
        <v>175</v>
      </c>
      <c r="B56" s="63" t="s">
        <v>50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>
        <v>800</v>
      </c>
      <c r="I56" s="63">
        <v>0</v>
      </c>
      <c r="J56" s="243">
        <v>0</v>
      </c>
      <c r="K56" s="64">
        <v>0</v>
      </c>
      <c r="L56" s="64">
        <v>0</v>
      </c>
      <c r="M56" s="63" t="s">
        <v>137</v>
      </c>
      <c r="N56" s="116" t="s">
        <v>195</v>
      </c>
      <c r="O56" s="116" t="s">
        <v>196</v>
      </c>
      <c r="P56" s="117">
        <v>89113088645</v>
      </c>
    </row>
    <row r="57" spans="1:16" ht="18">
      <c r="A57" s="62" t="s">
        <v>560</v>
      </c>
      <c r="B57" s="63" t="s">
        <v>341</v>
      </c>
      <c r="C57" s="80">
        <v>0</v>
      </c>
      <c r="D57" s="63">
        <v>0</v>
      </c>
      <c r="E57" s="63">
        <v>0</v>
      </c>
      <c r="F57" s="63">
        <v>0</v>
      </c>
      <c r="G57" s="63">
        <v>0</v>
      </c>
      <c r="H57" s="80">
        <v>120</v>
      </c>
      <c r="I57" s="63">
        <v>0</v>
      </c>
      <c r="J57" s="243">
        <v>0</v>
      </c>
      <c r="K57" s="63">
        <v>0</v>
      </c>
      <c r="L57" s="63">
        <v>0</v>
      </c>
      <c r="M57" s="63" t="s">
        <v>188</v>
      </c>
      <c r="N57" s="63" t="s">
        <v>556</v>
      </c>
      <c r="O57" s="63" t="s">
        <v>557</v>
      </c>
      <c r="P57" s="112" t="s">
        <v>557</v>
      </c>
    </row>
    <row r="58" spans="1:16" ht="18">
      <c r="A58" s="62" t="s">
        <v>552</v>
      </c>
      <c r="B58" s="63" t="s">
        <v>341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64">
        <v>110</v>
      </c>
      <c r="I58" s="63">
        <v>0</v>
      </c>
      <c r="J58" s="243">
        <v>0</v>
      </c>
      <c r="K58" s="64">
        <v>0</v>
      </c>
      <c r="L58" s="64">
        <v>0</v>
      </c>
      <c r="M58" s="63" t="s">
        <v>188</v>
      </c>
      <c r="N58" s="116" t="s">
        <v>244</v>
      </c>
      <c r="O58" s="116" t="s">
        <v>567</v>
      </c>
      <c r="P58" s="648" t="s">
        <v>567</v>
      </c>
    </row>
    <row r="59" spans="1:16" ht="18">
      <c r="A59" s="62" t="s">
        <v>555</v>
      </c>
      <c r="B59" s="63" t="s">
        <v>341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  <c r="H59" s="64">
        <v>300</v>
      </c>
      <c r="I59" s="63">
        <v>0</v>
      </c>
      <c r="J59" s="243">
        <v>0</v>
      </c>
      <c r="K59" s="64">
        <v>0</v>
      </c>
      <c r="L59" s="64">
        <v>0</v>
      </c>
      <c r="M59" s="63" t="s">
        <v>188</v>
      </c>
      <c r="N59" s="116" t="s">
        <v>558</v>
      </c>
      <c r="O59" s="116" t="s">
        <v>568</v>
      </c>
      <c r="P59" s="648" t="s">
        <v>568</v>
      </c>
    </row>
    <row r="60" spans="1:16" ht="18">
      <c r="A60" s="62" t="s">
        <v>18</v>
      </c>
      <c r="B60" s="63" t="s">
        <v>89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  <c r="H60" s="64">
        <v>5130</v>
      </c>
      <c r="I60" s="63">
        <v>0</v>
      </c>
      <c r="J60" s="243">
        <v>0</v>
      </c>
      <c r="K60" s="64">
        <v>0</v>
      </c>
      <c r="L60" s="64">
        <v>0</v>
      </c>
      <c r="M60" s="63" t="s">
        <v>88</v>
      </c>
      <c r="N60" s="63" t="s">
        <v>124</v>
      </c>
      <c r="O60" s="63" t="s">
        <v>125</v>
      </c>
      <c r="P60" s="110">
        <v>89022817741</v>
      </c>
    </row>
    <row r="61" spans="1:16" ht="18">
      <c r="A61" s="62"/>
      <c r="B61" s="63" t="s">
        <v>75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6000</v>
      </c>
      <c r="I61" s="63">
        <v>0</v>
      </c>
      <c r="J61" s="63">
        <v>0</v>
      </c>
      <c r="K61" s="63">
        <v>0</v>
      </c>
      <c r="L61" s="63">
        <v>0</v>
      </c>
      <c r="M61" s="63" t="s">
        <v>25</v>
      </c>
      <c r="N61" s="63" t="s">
        <v>126</v>
      </c>
      <c r="O61" s="63" t="s">
        <v>100</v>
      </c>
      <c r="P61" s="112" t="s">
        <v>82</v>
      </c>
    </row>
    <row r="62" spans="1:16" ht="18">
      <c r="A62" s="241"/>
      <c r="B62" s="114" t="s">
        <v>537</v>
      </c>
      <c r="C62" s="114">
        <v>0</v>
      </c>
      <c r="D62" s="63">
        <v>0</v>
      </c>
      <c r="E62" s="63">
        <v>0</v>
      </c>
      <c r="F62" s="63">
        <v>0</v>
      </c>
      <c r="G62" s="63">
        <v>0</v>
      </c>
      <c r="H62" s="114">
        <v>6140</v>
      </c>
      <c r="I62" s="63">
        <v>0</v>
      </c>
      <c r="J62" s="63">
        <v>0</v>
      </c>
      <c r="K62" s="63">
        <v>0</v>
      </c>
      <c r="L62" s="63">
        <v>0</v>
      </c>
      <c r="M62" s="114" t="s">
        <v>21</v>
      </c>
      <c r="N62" s="114" t="s">
        <v>438</v>
      </c>
      <c r="O62" s="114" t="s">
        <v>185</v>
      </c>
      <c r="P62" s="337">
        <v>89113117314</v>
      </c>
    </row>
    <row r="63" spans="1:16" ht="18.75" thickBot="1">
      <c r="A63" s="106"/>
      <c r="B63" s="68" t="s">
        <v>59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13220</v>
      </c>
      <c r="I63" s="68">
        <v>0</v>
      </c>
      <c r="J63" s="139">
        <v>0</v>
      </c>
      <c r="K63" s="682">
        <v>0</v>
      </c>
      <c r="L63" s="682">
        <v>0</v>
      </c>
      <c r="M63" s="68" t="s">
        <v>184</v>
      </c>
      <c r="N63" s="68" t="s">
        <v>438</v>
      </c>
      <c r="O63" s="68" t="s">
        <v>185</v>
      </c>
      <c r="P63" s="118"/>
    </row>
    <row r="64" spans="1:16" ht="18.75" thickBot="1">
      <c r="A64" s="153" t="s">
        <v>358</v>
      </c>
      <c r="B64" s="154"/>
      <c r="C64" s="154">
        <f aca="true" t="shared" si="1" ref="C64:L64">SUM(C49:C63)</f>
        <v>0</v>
      </c>
      <c r="D64" s="154">
        <f t="shared" si="1"/>
        <v>0</v>
      </c>
      <c r="E64" s="154">
        <f t="shared" si="1"/>
        <v>0</v>
      </c>
      <c r="F64" s="154">
        <f t="shared" si="1"/>
        <v>0</v>
      </c>
      <c r="G64" s="154">
        <f t="shared" si="1"/>
        <v>0</v>
      </c>
      <c r="H64" s="154">
        <f t="shared" si="1"/>
        <v>64020</v>
      </c>
      <c r="I64" s="154">
        <f t="shared" si="1"/>
        <v>0</v>
      </c>
      <c r="J64" s="154">
        <f t="shared" si="1"/>
        <v>0</v>
      </c>
      <c r="K64" s="154">
        <f t="shared" si="1"/>
        <v>0</v>
      </c>
      <c r="L64" s="154">
        <f t="shared" si="1"/>
        <v>0</v>
      </c>
      <c r="M64" s="154"/>
      <c r="N64" s="154"/>
      <c r="O64" s="154"/>
      <c r="P64" s="156"/>
    </row>
    <row r="65" spans="1:16" ht="18.75" thickBot="1">
      <c r="A65" s="67" t="s">
        <v>540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9"/>
    </row>
    <row r="66" spans="1:16" ht="18">
      <c r="A66" s="683" t="s">
        <v>569</v>
      </c>
      <c r="B66" s="332" t="s">
        <v>355</v>
      </c>
      <c r="C66" s="681">
        <v>2600</v>
      </c>
      <c r="D66" s="681">
        <v>0</v>
      </c>
      <c r="E66" s="681">
        <v>0</v>
      </c>
      <c r="F66" s="681">
        <v>0</v>
      </c>
      <c r="G66" s="681">
        <v>0</v>
      </c>
      <c r="H66" s="681">
        <v>2600</v>
      </c>
      <c r="I66" s="681">
        <v>0</v>
      </c>
      <c r="J66" s="681">
        <v>0</v>
      </c>
      <c r="K66" s="681">
        <v>0</v>
      </c>
      <c r="L66" s="681">
        <v>0</v>
      </c>
      <c r="M66" s="136" t="s">
        <v>353</v>
      </c>
      <c r="N66" s="136" t="s">
        <v>570</v>
      </c>
      <c r="O66" s="136" t="s">
        <v>571</v>
      </c>
      <c r="P66" s="348">
        <v>89118014471</v>
      </c>
    </row>
    <row r="67" spans="1:16" ht="18.75" thickBot="1">
      <c r="A67" s="106" t="s">
        <v>18</v>
      </c>
      <c r="B67" s="141" t="s">
        <v>352</v>
      </c>
      <c r="C67" s="139">
        <v>1400</v>
      </c>
      <c r="D67" s="139">
        <v>0</v>
      </c>
      <c r="E67" s="139">
        <v>0</v>
      </c>
      <c r="F67" s="139">
        <v>0</v>
      </c>
      <c r="G67" s="139">
        <v>0</v>
      </c>
      <c r="H67" s="139">
        <v>1400</v>
      </c>
      <c r="I67" s="142">
        <v>0</v>
      </c>
      <c r="J67" s="139">
        <v>0</v>
      </c>
      <c r="K67" s="139">
        <v>0</v>
      </c>
      <c r="L67" s="139">
        <v>0</v>
      </c>
      <c r="M67" s="68" t="s">
        <v>353</v>
      </c>
      <c r="N67" s="141" t="s">
        <v>371</v>
      </c>
      <c r="O67" s="141" t="s">
        <v>370</v>
      </c>
      <c r="P67" s="684">
        <v>89113374895</v>
      </c>
    </row>
    <row r="68" spans="1:16" ht="18.75" thickBot="1">
      <c r="A68" s="331" t="s">
        <v>354</v>
      </c>
      <c r="B68" s="154"/>
      <c r="C68" s="155">
        <f>SUM(C66:C67)</f>
        <v>4000</v>
      </c>
      <c r="D68" s="569">
        <f>SUM(D66:D66)</f>
        <v>0</v>
      </c>
      <c r="E68" s="570">
        <f>SUM(E66:E66)</f>
        <v>0</v>
      </c>
      <c r="F68" s="155">
        <f>SUM(F66:F67)</f>
        <v>0</v>
      </c>
      <c r="G68" s="155">
        <f>SUM(G66:G66)</f>
        <v>0</v>
      </c>
      <c r="H68" s="155">
        <f>SUM(H66:H67)</f>
        <v>4000</v>
      </c>
      <c r="I68" s="155">
        <f>SUM(I66:I66)</f>
        <v>0</v>
      </c>
      <c r="J68" s="155">
        <f>SUM(J66:J66)</f>
        <v>0</v>
      </c>
      <c r="K68" s="155">
        <f>SUM(K66:K66)</f>
        <v>0</v>
      </c>
      <c r="L68" s="155">
        <f>SUM(L66:L66)</f>
        <v>0</v>
      </c>
      <c r="M68" s="154"/>
      <c r="N68" s="154"/>
      <c r="O68" s="154"/>
      <c r="P68" s="156"/>
    </row>
    <row r="69" spans="1:16" ht="18.75" thickBot="1">
      <c r="A69" s="339" t="s">
        <v>31</v>
      </c>
      <c r="B69" s="340"/>
      <c r="C69" s="344">
        <f>C43+C64+C68</f>
        <v>4000</v>
      </c>
      <c r="D69" s="343">
        <f>D43+D64</f>
        <v>0</v>
      </c>
      <c r="E69" s="571">
        <f aca="true" t="shared" si="2" ref="E69:L69">E43+E64+E68</f>
        <v>0</v>
      </c>
      <c r="F69" s="571">
        <f t="shared" si="2"/>
        <v>0</v>
      </c>
      <c r="G69" s="572">
        <f t="shared" si="2"/>
        <v>0</v>
      </c>
      <c r="H69" s="344">
        <f t="shared" si="2"/>
        <v>130000</v>
      </c>
      <c r="I69" s="344">
        <f t="shared" si="2"/>
        <v>0</v>
      </c>
      <c r="J69" s="344">
        <f t="shared" si="2"/>
        <v>0</v>
      </c>
      <c r="K69" s="344">
        <f t="shared" si="2"/>
        <v>0</v>
      </c>
      <c r="L69" s="344">
        <f t="shared" si="2"/>
        <v>0</v>
      </c>
      <c r="M69" s="341"/>
      <c r="N69" s="341"/>
      <c r="O69" s="341"/>
      <c r="P69" s="342"/>
    </row>
    <row r="72" spans="2:14" ht="27.75"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39"/>
    </row>
    <row r="73" spans="2:15" ht="27.75">
      <c r="B73" s="72" t="s">
        <v>575</v>
      </c>
      <c r="C73" s="73"/>
      <c r="D73" s="73"/>
      <c r="E73" s="73"/>
      <c r="F73" s="73"/>
      <c r="G73" s="73"/>
      <c r="H73" s="39"/>
      <c r="I73" s="39"/>
      <c r="J73" s="39"/>
      <c r="K73" s="39"/>
      <c r="L73" s="39"/>
      <c r="M73" s="55"/>
      <c r="N73" s="73" t="s">
        <v>549</v>
      </c>
      <c r="O73" s="73"/>
    </row>
  </sheetData>
  <sheetProtection/>
  <mergeCells count="1">
    <mergeCell ref="C13:L13"/>
  </mergeCells>
  <printOptions/>
  <pageMargins left="0.7480314960629921" right="0.35433070866141736" top="0.984251968503937" bottom="1.1811023622047245" header="0.5118110236220472" footer="0.5118110236220472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="75" zoomScaleNormal="75" zoomScalePageLayoutView="0" workbookViewId="0" topLeftCell="A7">
      <pane xSplit="1" topLeftCell="B1" activePane="topRight" state="frozen"/>
      <selection pane="topLeft" activeCell="C14" sqref="C14"/>
      <selection pane="topRight" activeCell="C14" sqref="C14"/>
    </sheetView>
  </sheetViews>
  <sheetFormatPr defaultColWidth="9.00390625" defaultRowHeight="12.75"/>
  <cols>
    <col min="1" max="1" width="57.25390625" style="0" customWidth="1"/>
    <col min="2" max="2" width="36.25390625" style="0" customWidth="1"/>
    <col min="3" max="3" width="12.00390625" style="0" customWidth="1"/>
    <col min="4" max="4" width="7.375" style="0" customWidth="1"/>
    <col min="5" max="5" width="6.25390625" style="0" customWidth="1"/>
    <col min="6" max="6" width="5.375" style="0" customWidth="1"/>
    <col min="7" max="7" width="5.25390625" style="0" customWidth="1"/>
    <col min="8" max="8" width="10.125" style="0" customWidth="1"/>
    <col min="9" max="9" width="10.75390625" style="0" customWidth="1"/>
    <col min="10" max="10" width="10.375" style="0" customWidth="1"/>
    <col min="11" max="11" width="10.75390625" style="0" customWidth="1"/>
    <col min="12" max="12" width="5.375" style="0" customWidth="1"/>
    <col min="13" max="13" width="21.125" style="0" customWidth="1"/>
    <col min="14" max="14" width="49.00390625" style="0" customWidth="1"/>
    <col min="15" max="15" width="17.75390625" style="0" customWidth="1"/>
    <col min="16" max="16" width="22.125" style="0" customWidth="1"/>
  </cols>
  <sheetData>
    <row r="1" spans="13:14" ht="33.75">
      <c r="M1" s="76" t="s">
        <v>0</v>
      </c>
      <c r="N1" s="76"/>
    </row>
    <row r="2" spans="13:14" ht="33.75">
      <c r="M2" s="76" t="s">
        <v>189</v>
      </c>
      <c r="N2" s="76"/>
    </row>
    <row r="3" spans="13:14" ht="33.75">
      <c r="M3" s="76" t="s">
        <v>104</v>
      </c>
      <c r="N3" s="76"/>
    </row>
    <row r="4" spans="13:15" ht="33.75">
      <c r="M4" s="77" t="s">
        <v>241</v>
      </c>
      <c r="N4" s="77"/>
      <c r="O4" s="5"/>
    </row>
    <row r="5" spans="13:15" ht="33.75">
      <c r="M5" s="98" t="s">
        <v>435</v>
      </c>
      <c r="N5" s="77"/>
      <c r="O5" s="5"/>
    </row>
    <row r="6" spans="2:13" ht="27.75">
      <c r="B6" s="72"/>
      <c r="C6" s="72"/>
      <c r="D6" s="72" t="s">
        <v>27</v>
      </c>
      <c r="E6" s="72"/>
      <c r="F6" s="18"/>
      <c r="G6" s="18"/>
      <c r="H6" s="18"/>
      <c r="I6" s="18"/>
      <c r="J6" s="18"/>
      <c r="K6" s="18"/>
      <c r="L6" s="18"/>
      <c r="M6" s="18"/>
    </row>
    <row r="7" spans="2:13" ht="27.75">
      <c r="B7" s="72" t="s">
        <v>186</v>
      </c>
      <c r="C7" s="72"/>
      <c r="D7" s="72"/>
      <c r="E7" s="72"/>
      <c r="F7" s="18"/>
      <c r="G7" s="18"/>
      <c r="H7" s="18"/>
      <c r="I7" s="18"/>
      <c r="J7" s="18"/>
      <c r="K7" s="18"/>
      <c r="L7" s="18"/>
      <c r="M7" s="18"/>
    </row>
    <row r="8" spans="2:13" ht="27.75">
      <c r="B8" s="72" t="s">
        <v>439</v>
      </c>
      <c r="C8" s="72"/>
      <c r="D8" s="72"/>
      <c r="E8" s="72"/>
      <c r="F8" s="18"/>
      <c r="G8" s="18"/>
      <c r="H8" s="18"/>
      <c r="I8" s="18"/>
      <c r="J8" s="18"/>
      <c r="K8" s="18"/>
      <c r="L8" s="18"/>
      <c r="M8" s="18"/>
    </row>
    <row r="9" ht="13.5" thickBot="1"/>
    <row r="10" spans="1:16" ht="18">
      <c r="A10" s="57" t="s">
        <v>4</v>
      </c>
      <c r="B10" s="59" t="s">
        <v>4</v>
      </c>
      <c r="C10" s="724" t="s">
        <v>28</v>
      </c>
      <c r="D10" s="725"/>
      <c r="E10" s="725"/>
      <c r="F10" s="725"/>
      <c r="G10" s="725"/>
      <c r="H10" s="725"/>
      <c r="I10" s="725"/>
      <c r="J10" s="725"/>
      <c r="K10" s="725"/>
      <c r="L10" s="726"/>
      <c r="M10" s="78" t="s">
        <v>29</v>
      </c>
      <c r="N10" s="78" t="s">
        <v>6</v>
      </c>
      <c r="O10" s="78" t="s">
        <v>7</v>
      </c>
      <c r="P10" s="58" t="s">
        <v>30</v>
      </c>
    </row>
    <row r="11" spans="1:16" ht="18.75" thickBot="1">
      <c r="A11" s="99" t="s">
        <v>8</v>
      </c>
      <c r="B11" s="101" t="s">
        <v>9</v>
      </c>
      <c r="C11" s="79">
        <v>1</v>
      </c>
      <c r="D11" s="79">
        <v>2</v>
      </c>
      <c r="E11" s="79">
        <v>3</v>
      </c>
      <c r="F11" s="79">
        <v>4</v>
      </c>
      <c r="G11" s="79">
        <v>5</v>
      </c>
      <c r="H11" s="244">
        <v>6</v>
      </c>
      <c r="I11" s="244">
        <v>7</v>
      </c>
      <c r="J11" s="244">
        <v>8</v>
      </c>
      <c r="K11" s="244">
        <v>9</v>
      </c>
      <c r="L11" s="244">
        <v>10</v>
      </c>
      <c r="M11" s="102" t="s">
        <v>10</v>
      </c>
      <c r="N11" s="102" t="s">
        <v>11</v>
      </c>
      <c r="O11" s="102" t="s">
        <v>12</v>
      </c>
      <c r="P11" s="100" t="s">
        <v>12</v>
      </c>
    </row>
    <row r="12" spans="1:16" ht="18">
      <c r="A12" s="10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60"/>
    </row>
    <row r="13" spans="1:16" ht="20.25">
      <c r="A13" s="124" t="s">
        <v>145</v>
      </c>
      <c r="B13" s="66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60"/>
    </row>
    <row r="14" spans="1:16" ht="18">
      <c r="A14" s="62" t="s">
        <v>76</v>
      </c>
      <c r="B14" s="63" t="s">
        <v>13</v>
      </c>
      <c r="C14" s="64">
        <v>6500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3" t="s">
        <v>58</v>
      </c>
      <c r="N14" s="63" t="s">
        <v>390</v>
      </c>
      <c r="O14" s="63" t="s">
        <v>415</v>
      </c>
      <c r="P14" s="110">
        <v>89211781400</v>
      </c>
    </row>
    <row r="15" spans="1:16" ht="18">
      <c r="A15" s="62" t="s">
        <v>77</v>
      </c>
      <c r="B15" s="63" t="s">
        <v>50</v>
      </c>
      <c r="C15" s="64">
        <v>3500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3" t="s">
        <v>71</v>
      </c>
      <c r="N15" s="63" t="s">
        <v>117</v>
      </c>
      <c r="O15" s="63" t="s">
        <v>43</v>
      </c>
      <c r="P15" s="110">
        <v>89113300108</v>
      </c>
    </row>
    <row r="16" spans="1:16" ht="18">
      <c r="A16" s="62" t="s">
        <v>15</v>
      </c>
      <c r="B16" s="63" t="s">
        <v>50</v>
      </c>
      <c r="C16" s="64">
        <v>750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3" t="s">
        <v>16</v>
      </c>
      <c r="N16" s="63" t="s">
        <v>202</v>
      </c>
      <c r="O16" s="63" t="s">
        <v>203</v>
      </c>
      <c r="P16" s="110">
        <v>89512956995</v>
      </c>
    </row>
    <row r="17" spans="1:16" ht="18">
      <c r="A17" s="62" t="s">
        <v>55</v>
      </c>
      <c r="B17" s="63" t="s">
        <v>50</v>
      </c>
      <c r="C17" s="64">
        <v>5500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3" t="s">
        <v>44</v>
      </c>
      <c r="N17" s="63" t="s">
        <v>127</v>
      </c>
      <c r="O17" s="63" t="s">
        <v>97</v>
      </c>
      <c r="P17" s="110">
        <v>89646808024</v>
      </c>
    </row>
    <row r="18" spans="1:16" ht="18">
      <c r="A18" s="62" t="s">
        <v>243</v>
      </c>
      <c r="B18" s="63" t="s">
        <v>50</v>
      </c>
      <c r="C18" s="64">
        <v>1100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3" t="s">
        <v>61</v>
      </c>
      <c r="N18" s="63" t="s">
        <v>416</v>
      </c>
      <c r="O18" s="63" t="s">
        <v>262</v>
      </c>
      <c r="P18" s="110">
        <v>89522947106</v>
      </c>
    </row>
    <row r="19" spans="1:16" ht="18">
      <c r="A19" s="62" t="s">
        <v>78</v>
      </c>
      <c r="B19" s="63" t="s">
        <v>69</v>
      </c>
      <c r="C19" s="64">
        <v>2800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3" t="s">
        <v>17</v>
      </c>
      <c r="N19" s="63" t="s">
        <v>245</v>
      </c>
      <c r="O19" s="111" t="s">
        <v>194</v>
      </c>
      <c r="P19" s="110">
        <v>89211585013</v>
      </c>
    </row>
    <row r="20" spans="1:16" ht="18">
      <c r="A20" s="62" t="s">
        <v>66</v>
      </c>
      <c r="B20" s="63" t="s">
        <v>69</v>
      </c>
      <c r="C20" s="64">
        <v>950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3" t="s">
        <v>70</v>
      </c>
      <c r="N20" s="63" t="s">
        <v>120</v>
      </c>
      <c r="O20" s="63" t="s">
        <v>74</v>
      </c>
      <c r="P20" s="110">
        <v>89113250489</v>
      </c>
    </row>
    <row r="21" spans="1:16" ht="18">
      <c r="A21" s="62" t="s">
        <v>98</v>
      </c>
      <c r="B21" s="63" t="s">
        <v>50</v>
      </c>
      <c r="C21" s="64">
        <v>2000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3" t="s">
        <v>71</v>
      </c>
      <c r="N21" s="63" t="s">
        <v>246</v>
      </c>
      <c r="O21" s="63" t="s">
        <v>417</v>
      </c>
      <c r="P21" s="110">
        <v>89110644646</v>
      </c>
    </row>
    <row r="22" spans="1:16" ht="18">
      <c r="A22" s="62" t="s">
        <v>90</v>
      </c>
      <c r="B22" s="63" t="s">
        <v>13</v>
      </c>
      <c r="C22" s="64">
        <v>1500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111" t="s">
        <v>61</v>
      </c>
      <c r="N22" s="63" t="s">
        <v>272</v>
      </c>
      <c r="O22" s="63" t="s">
        <v>165</v>
      </c>
      <c r="P22" s="110">
        <v>89533062787</v>
      </c>
    </row>
    <row r="23" spans="1:16" ht="18">
      <c r="A23" s="62" t="s">
        <v>170</v>
      </c>
      <c r="B23" s="63" t="s">
        <v>50</v>
      </c>
      <c r="C23" s="64">
        <v>700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3" t="s">
        <v>188</v>
      </c>
      <c r="N23" s="63" t="s">
        <v>123</v>
      </c>
      <c r="O23" s="334" t="s">
        <v>363</v>
      </c>
      <c r="P23" s="335">
        <v>89522932311</v>
      </c>
    </row>
    <row r="24" spans="1:16" ht="18">
      <c r="A24" s="62" t="s">
        <v>135</v>
      </c>
      <c r="B24" s="63" t="s">
        <v>50</v>
      </c>
      <c r="C24" s="64">
        <v>250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3" t="s">
        <v>67</v>
      </c>
      <c r="N24" s="63" t="s">
        <v>121</v>
      </c>
      <c r="O24" s="111" t="s">
        <v>68</v>
      </c>
      <c r="P24" s="110">
        <v>89533044129</v>
      </c>
    </row>
    <row r="25" spans="1:16" ht="18">
      <c r="A25" s="62" t="s">
        <v>418</v>
      </c>
      <c r="B25" s="63" t="s">
        <v>50</v>
      </c>
      <c r="C25" s="64">
        <v>700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3" t="s">
        <v>137</v>
      </c>
      <c r="N25" s="63" t="s">
        <v>253</v>
      </c>
      <c r="O25" s="111" t="s">
        <v>139</v>
      </c>
      <c r="P25" s="568" t="s">
        <v>419</v>
      </c>
    </row>
    <row r="26" spans="1:16" ht="18">
      <c r="A26" s="62" t="s">
        <v>134</v>
      </c>
      <c r="B26" s="63" t="s">
        <v>69</v>
      </c>
      <c r="C26" s="64">
        <v>3400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3" t="s">
        <v>138</v>
      </c>
      <c r="N26" s="63" t="s">
        <v>140</v>
      </c>
      <c r="O26" s="111" t="s">
        <v>148</v>
      </c>
      <c r="P26" s="110">
        <v>89212834851</v>
      </c>
    </row>
    <row r="27" spans="1:16" ht="18">
      <c r="A27" s="62" t="s">
        <v>420</v>
      </c>
      <c r="B27" s="63" t="s">
        <v>69</v>
      </c>
      <c r="C27" s="64">
        <v>6000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3" t="s">
        <v>137</v>
      </c>
      <c r="N27" s="63" t="s">
        <v>421</v>
      </c>
      <c r="O27" s="111"/>
      <c r="P27" s="110">
        <v>89210404168</v>
      </c>
    </row>
    <row r="28" spans="1:16" ht="18">
      <c r="A28" s="62" t="s">
        <v>166</v>
      </c>
      <c r="B28" s="63" t="s">
        <v>422</v>
      </c>
      <c r="C28" s="64">
        <v>1100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3" t="s">
        <v>168</v>
      </c>
      <c r="N28" s="63" t="s">
        <v>380</v>
      </c>
      <c r="O28" s="111" t="s">
        <v>423</v>
      </c>
      <c r="P28" s="110">
        <v>89212710559</v>
      </c>
    </row>
    <row r="29" spans="1:16" ht="18">
      <c r="A29" s="62" t="s">
        <v>172</v>
      </c>
      <c r="B29" s="63" t="s">
        <v>50</v>
      </c>
      <c r="C29" s="64">
        <v>1200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3" t="s">
        <v>168</v>
      </c>
      <c r="N29" s="63" t="s">
        <v>379</v>
      </c>
      <c r="O29" s="111" t="s">
        <v>191</v>
      </c>
      <c r="P29" s="110">
        <v>89212767878</v>
      </c>
    </row>
    <row r="30" spans="1:16" ht="18">
      <c r="A30" s="62" t="s">
        <v>173</v>
      </c>
      <c r="B30" s="63" t="s">
        <v>13</v>
      </c>
      <c r="C30" s="64">
        <v>950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3" t="s">
        <v>17</v>
      </c>
      <c r="N30" s="63" t="s">
        <v>421</v>
      </c>
      <c r="O30" s="111"/>
      <c r="P30" s="110">
        <v>89210404168</v>
      </c>
    </row>
    <row r="31" spans="1:16" ht="18">
      <c r="A31" s="62" t="s">
        <v>242</v>
      </c>
      <c r="B31" s="63" t="s">
        <v>69</v>
      </c>
      <c r="C31" s="64">
        <v>800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3" t="s">
        <v>137</v>
      </c>
      <c r="N31" s="63" t="s">
        <v>247</v>
      </c>
      <c r="O31" s="111" t="s">
        <v>424</v>
      </c>
      <c r="P31" s="110">
        <v>89217245348</v>
      </c>
    </row>
    <row r="32" spans="1:16" ht="18">
      <c r="A32" s="62" t="s">
        <v>192</v>
      </c>
      <c r="B32" s="63" t="s">
        <v>50</v>
      </c>
      <c r="C32" s="64">
        <v>500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3" t="s">
        <v>188</v>
      </c>
      <c r="N32" s="63" t="s">
        <v>244</v>
      </c>
      <c r="O32" s="111" t="s">
        <v>425</v>
      </c>
      <c r="P32" s="110">
        <v>89522901017</v>
      </c>
    </row>
    <row r="33" spans="1:16" ht="18">
      <c r="A33" s="62" t="s">
        <v>426</v>
      </c>
      <c r="B33" s="63" t="s">
        <v>427</v>
      </c>
      <c r="C33" s="64">
        <v>550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3" t="s">
        <v>188</v>
      </c>
      <c r="N33" s="63" t="s">
        <v>428</v>
      </c>
      <c r="O33" s="111"/>
      <c r="P33" s="110">
        <v>89215130021</v>
      </c>
    </row>
    <row r="34" spans="1:16" ht="18">
      <c r="A34" s="62" t="s">
        <v>365</v>
      </c>
      <c r="B34" s="63" t="s">
        <v>343</v>
      </c>
      <c r="C34" s="64">
        <v>300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3" t="s">
        <v>138</v>
      </c>
      <c r="N34" s="63" t="s">
        <v>429</v>
      </c>
      <c r="O34" s="111"/>
      <c r="P34" s="110">
        <v>89211643107</v>
      </c>
    </row>
    <row r="35" spans="1:16" ht="18">
      <c r="A35" s="62" t="s">
        <v>324</v>
      </c>
      <c r="B35" s="63"/>
      <c r="C35" s="64">
        <v>250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3" t="s">
        <v>61</v>
      </c>
      <c r="N35" s="63" t="s">
        <v>375</v>
      </c>
      <c r="O35" s="111" t="s">
        <v>430</v>
      </c>
      <c r="P35" s="110">
        <v>89113220706</v>
      </c>
    </row>
    <row r="36" spans="1:16" ht="18">
      <c r="A36" s="241" t="s">
        <v>360</v>
      </c>
      <c r="B36" s="63" t="s">
        <v>50</v>
      </c>
      <c r="C36" s="64">
        <v>450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114" t="s">
        <v>344</v>
      </c>
      <c r="N36" s="114" t="s">
        <v>431</v>
      </c>
      <c r="O36" s="336" t="s">
        <v>432</v>
      </c>
      <c r="P36" s="337">
        <v>89113456702</v>
      </c>
    </row>
    <row r="37" spans="1:16" ht="18">
      <c r="A37" s="241" t="s">
        <v>345</v>
      </c>
      <c r="B37" s="114" t="s">
        <v>169</v>
      </c>
      <c r="C37" s="64">
        <v>450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114" t="s">
        <v>356</v>
      </c>
      <c r="N37" s="114" t="s">
        <v>366</v>
      </c>
      <c r="O37" s="336" t="s">
        <v>367</v>
      </c>
      <c r="P37" s="337">
        <v>89211542252</v>
      </c>
    </row>
    <row r="38" spans="1:16" ht="18">
      <c r="A38" s="62" t="s">
        <v>18</v>
      </c>
      <c r="B38" s="63" t="s">
        <v>89</v>
      </c>
      <c r="C38" s="64">
        <v>650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3" t="s">
        <v>25</v>
      </c>
      <c r="N38" s="63" t="s">
        <v>181</v>
      </c>
      <c r="O38" s="63" t="s">
        <v>182</v>
      </c>
      <c r="P38" s="112"/>
    </row>
    <row r="39" spans="1:16" ht="18">
      <c r="A39" s="241"/>
      <c r="B39" s="114" t="s">
        <v>347</v>
      </c>
      <c r="C39" s="243">
        <v>1000</v>
      </c>
      <c r="D39" s="243"/>
      <c r="E39" s="243"/>
      <c r="F39" s="243"/>
      <c r="G39" s="243"/>
      <c r="H39" s="243"/>
      <c r="I39" s="64">
        <v>0</v>
      </c>
      <c r="J39" s="243"/>
      <c r="K39" s="64">
        <v>0</v>
      </c>
      <c r="L39" s="243"/>
      <c r="M39" s="114"/>
      <c r="N39" s="114"/>
      <c r="O39" s="114"/>
      <c r="P39" s="242"/>
    </row>
    <row r="40" spans="1:16" ht="18.75" thickBot="1">
      <c r="A40" s="241"/>
      <c r="B40" s="114" t="s">
        <v>59</v>
      </c>
      <c r="C40" s="243">
        <v>13000</v>
      </c>
      <c r="D40" s="243">
        <v>0</v>
      </c>
      <c r="E40" s="243">
        <v>0</v>
      </c>
      <c r="F40" s="243">
        <v>0</v>
      </c>
      <c r="G40" s="243">
        <v>0</v>
      </c>
      <c r="H40" s="243">
        <v>0</v>
      </c>
      <c r="I40" s="64">
        <v>0</v>
      </c>
      <c r="J40" s="243">
        <v>0</v>
      </c>
      <c r="K40" s="64">
        <v>0</v>
      </c>
      <c r="L40" s="243">
        <v>0</v>
      </c>
      <c r="M40" s="114" t="s">
        <v>60</v>
      </c>
      <c r="N40" s="114"/>
      <c r="O40" s="114" t="s">
        <v>62</v>
      </c>
      <c r="P40" s="242"/>
    </row>
    <row r="41" spans="1:16" ht="18.75" thickBot="1">
      <c r="A41" s="153" t="s">
        <v>359</v>
      </c>
      <c r="B41" s="154"/>
      <c r="C41" s="155">
        <f aca="true" t="shared" si="0" ref="C41:L41">SUM(C14:C40)</f>
        <v>56850</v>
      </c>
      <c r="D41" s="155">
        <f t="shared" si="0"/>
        <v>0</v>
      </c>
      <c r="E41" s="155">
        <f t="shared" si="0"/>
        <v>0</v>
      </c>
      <c r="F41" s="155">
        <f t="shared" si="0"/>
        <v>0</v>
      </c>
      <c r="G41" s="155">
        <f t="shared" si="0"/>
        <v>0</v>
      </c>
      <c r="H41" s="155">
        <f t="shared" si="0"/>
        <v>0</v>
      </c>
      <c r="I41" s="155">
        <f t="shared" si="0"/>
        <v>0</v>
      </c>
      <c r="J41" s="155">
        <f t="shared" si="0"/>
        <v>0</v>
      </c>
      <c r="K41" s="155">
        <f t="shared" si="0"/>
        <v>0</v>
      </c>
      <c r="L41" s="155">
        <f t="shared" si="0"/>
        <v>0</v>
      </c>
      <c r="M41" s="154"/>
      <c r="N41" s="154"/>
      <c r="O41" s="154"/>
      <c r="P41" s="156"/>
    </row>
    <row r="42" spans="1:16" ht="18">
      <c r="A42" s="67"/>
      <c r="B42" s="81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81"/>
      <c r="N42" s="81"/>
      <c r="O42" s="81"/>
      <c r="P42" s="113"/>
    </row>
    <row r="43" spans="1:16" ht="18">
      <c r="A43" s="67" t="s">
        <v>144</v>
      </c>
      <c r="B43" s="81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81"/>
      <c r="N43" s="81"/>
      <c r="O43" s="81"/>
      <c r="P43" s="113"/>
    </row>
    <row r="44" spans="1:16" ht="18">
      <c r="A44" s="62" t="s">
        <v>77</v>
      </c>
      <c r="B44" s="63" t="s">
        <v>105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13500</v>
      </c>
      <c r="J44" s="243">
        <v>0</v>
      </c>
      <c r="K44" s="63">
        <v>0</v>
      </c>
      <c r="L44" s="63">
        <v>0</v>
      </c>
      <c r="M44" s="63" t="s">
        <v>193</v>
      </c>
      <c r="N44" s="63" t="s">
        <v>117</v>
      </c>
      <c r="O44" s="63" t="s">
        <v>43</v>
      </c>
      <c r="P44" s="110">
        <v>89113300108</v>
      </c>
    </row>
    <row r="45" spans="1:16" ht="18">
      <c r="A45" s="62" t="s">
        <v>249</v>
      </c>
      <c r="B45" s="63" t="s">
        <v>50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12100</v>
      </c>
      <c r="J45" s="243">
        <v>0</v>
      </c>
      <c r="K45" s="64">
        <v>0</v>
      </c>
      <c r="L45" s="64">
        <v>0</v>
      </c>
      <c r="M45" s="63" t="s">
        <v>20</v>
      </c>
      <c r="N45" s="63" t="s">
        <v>129</v>
      </c>
      <c r="O45" s="63" t="s">
        <v>46</v>
      </c>
      <c r="P45" s="112">
        <v>89212755738</v>
      </c>
    </row>
    <row r="46" spans="1:16" ht="18">
      <c r="A46" s="62" t="s">
        <v>248</v>
      </c>
      <c r="B46" s="63" t="s">
        <v>13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3100</v>
      </c>
      <c r="J46" s="243">
        <v>0</v>
      </c>
      <c r="K46" s="63">
        <v>0</v>
      </c>
      <c r="L46" s="63">
        <v>0</v>
      </c>
      <c r="M46" s="63" t="s">
        <v>21</v>
      </c>
      <c r="N46" s="63" t="s">
        <v>130</v>
      </c>
      <c r="O46" s="63" t="s">
        <v>86</v>
      </c>
      <c r="P46" s="112" t="s">
        <v>87</v>
      </c>
    </row>
    <row r="47" spans="1:16" ht="18">
      <c r="A47" s="62" t="s">
        <v>81</v>
      </c>
      <c r="B47" s="63" t="s">
        <v>22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1800</v>
      </c>
      <c r="J47" s="243">
        <v>0</v>
      </c>
      <c r="K47" s="63">
        <v>0</v>
      </c>
      <c r="L47" s="63">
        <v>0</v>
      </c>
      <c r="M47" s="63" t="s">
        <v>47</v>
      </c>
      <c r="N47" s="63" t="s">
        <v>118</v>
      </c>
      <c r="O47" s="116" t="s">
        <v>45</v>
      </c>
      <c r="P47" s="110">
        <v>89217094084</v>
      </c>
    </row>
    <row r="48" spans="1:16" ht="18">
      <c r="A48" s="62" t="s">
        <v>92</v>
      </c>
      <c r="B48" s="63" t="s">
        <v>51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4300</v>
      </c>
      <c r="J48" s="243">
        <v>0</v>
      </c>
      <c r="K48" s="63">
        <v>0</v>
      </c>
      <c r="L48" s="63">
        <v>0</v>
      </c>
      <c r="M48" s="63" t="s">
        <v>48</v>
      </c>
      <c r="N48" s="114" t="s">
        <v>119</v>
      </c>
      <c r="O48" s="114"/>
      <c r="P48" s="110">
        <v>89210324083</v>
      </c>
    </row>
    <row r="49" spans="1:16" ht="18">
      <c r="A49" s="62" t="s">
        <v>255</v>
      </c>
      <c r="B49" s="63" t="s">
        <v>23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4300</v>
      </c>
      <c r="J49" s="243">
        <v>0</v>
      </c>
      <c r="K49" s="63">
        <v>0</v>
      </c>
      <c r="L49" s="63">
        <v>0</v>
      </c>
      <c r="M49" s="63" t="s">
        <v>24</v>
      </c>
      <c r="N49" s="63" t="s">
        <v>131</v>
      </c>
      <c r="O49" s="63" t="s">
        <v>72</v>
      </c>
      <c r="P49" s="115" t="s">
        <v>85</v>
      </c>
    </row>
    <row r="50" spans="1:16" ht="18">
      <c r="A50" s="62" t="s">
        <v>102</v>
      </c>
      <c r="B50" s="63" t="s">
        <v>50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1700</v>
      </c>
      <c r="J50" s="243">
        <v>0</v>
      </c>
      <c r="K50" s="64">
        <v>0</v>
      </c>
      <c r="L50" s="64">
        <v>0</v>
      </c>
      <c r="M50" s="63" t="s">
        <v>17</v>
      </c>
      <c r="N50" s="63" t="s">
        <v>382</v>
      </c>
      <c r="O50" s="111" t="s">
        <v>383</v>
      </c>
      <c r="P50" s="110">
        <v>89212769415</v>
      </c>
    </row>
    <row r="51" spans="1:16" ht="18">
      <c r="A51" s="62" t="s">
        <v>187</v>
      </c>
      <c r="B51" s="63" t="s">
        <v>50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1250</v>
      </c>
      <c r="J51" s="243">
        <v>0</v>
      </c>
      <c r="K51" s="64">
        <v>0</v>
      </c>
      <c r="L51" s="64">
        <v>0</v>
      </c>
      <c r="M51" s="63" t="s">
        <v>61</v>
      </c>
      <c r="N51" s="63" t="s">
        <v>132</v>
      </c>
      <c r="O51" s="63" t="s">
        <v>133</v>
      </c>
      <c r="P51" s="110">
        <v>89113062497</v>
      </c>
    </row>
    <row r="52" spans="1:16" ht="18">
      <c r="A52" s="62" t="s">
        <v>433</v>
      </c>
      <c r="B52" s="63" t="s">
        <v>197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600</v>
      </c>
      <c r="J52" s="243">
        <v>0</v>
      </c>
      <c r="K52" s="80">
        <v>0</v>
      </c>
      <c r="L52" s="80">
        <v>0</v>
      </c>
      <c r="M52" s="63" t="s">
        <v>24</v>
      </c>
      <c r="N52" s="63" t="s">
        <v>382</v>
      </c>
      <c r="O52" s="111" t="s">
        <v>383</v>
      </c>
      <c r="P52" s="110">
        <v>89212769415</v>
      </c>
    </row>
    <row r="53" spans="1:16" ht="18">
      <c r="A53" s="62" t="s">
        <v>136</v>
      </c>
      <c r="B53" s="63" t="s">
        <v>50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1050</v>
      </c>
      <c r="J53" s="243">
        <v>0</v>
      </c>
      <c r="K53" s="64">
        <v>0</v>
      </c>
      <c r="L53" s="64">
        <v>0</v>
      </c>
      <c r="M53" s="63" t="s">
        <v>21</v>
      </c>
      <c r="N53" s="116" t="s">
        <v>198</v>
      </c>
      <c r="O53" s="116" t="s">
        <v>199</v>
      </c>
      <c r="P53" s="117">
        <v>89113028464</v>
      </c>
    </row>
    <row r="54" spans="1:16" ht="18">
      <c r="A54" s="62" t="s">
        <v>175</v>
      </c>
      <c r="B54" s="63" t="s">
        <v>50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950</v>
      </c>
      <c r="J54" s="243">
        <v>0</v>
      </c>
      <c r="K54" s="64">
        <v>0</v>
      </c>
      <c r="L54" s="64">
        <v>0</v>
      </c>
      <c r="M54" s="63" t="s">
        <v>137</v>
      </c>
      <c r="N54" s="116" t="s">
        <v>195</v>
      </c>
      <c r="O54" s="116" t="s">
        <v>196</v>
      </c>
      <c r="P54" s="117">
        <v>89113088645</v>
      </c>
    </row>
    <row r="55" spans="1:16" ht="18">
      <c r="A55" s="62" t="s">
        <v>94</v>
      </c>
      <c r="B55" s="63" t="s">
        <v>50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1400</v>
      </c>
      <c r="J55" s="243">
        <v>0</v>
      </c>
      <c r="K55" s="80">
        <v>0</v>
      </c>
      <c r="L55" s="80">
        <v>0</v>
      </c>
      <c r="M55" s="63" t="s">
        <v>99</v>
      </c>
      <c r="N55" s="63" t="s">
        <v>129</v>
      </c>
      <c r="O55" s="63" t="s">
        <v>46</v>
      </c>
      <c r="P55" s="112">
        <v>89212755738</v>
      </c>
    </row>
    <row r="56" spans="1:16" ht="18">
      <c r="A56" s="62" t="s">
        <v>18</v>
      </c>
      <c r="B56" s="63" t="s">
        <v>89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4600</v>
      </c>
      <c r="J56" s="243">
        <v>0</v>
      </c>
      <c r="K56" s="64">
        <v>0</v>
      </c>
      <c r="L56" s="64">
        <v>0</v>
      </c>
      <c r="M56" s="63" t="s">
        <v>88</v>
      </c>
      <c r="N56" s="63" t="s">
        <v>124</v>
      </c>
      <c r="O56" s="63" t="s">
        <v>125</v>
      </c>
      <c r="P56" s="110">
        <v>89022817741</v>
      </c>
    </row>
    <row r="57" spans="1:16" ht="18">
      <c r="A57" s="62"/>
      <c r="B57" s="63" t="s">
        <v>75</v>
      </c>
      <c r="C57" s="63">
        <v>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5200</v>
      </c>
      <c r="J57" s="243">
        <v>0</v>
      </c>
      <c r="K57" s="63">
        <v>0</v>
      </c>
      <c r="L57" s="63">
        <v>0</v>
      </c>
      <c r="M57" s="63" t="s">
        <v>25</v>
      </c>
      <c r="N57" s="63" t="s">
        <v>126</v>
      </c>
      <c r="O57" s="63" t="s">
        <v>100</v>
      </c>
      <c r="P57" s="112" t="s">
        <v>82</v>
      </c>
    </row>
    <row r="58" spans="1:16" ht="18.75" thickBot="1">
      <c r="A58" s="241"/>
      <c r="B58" s="114" t="s">
        <v>59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v>0</v>
      </c>
      <c r="I58" s="114">
        <v>7000</v>
      </c>
      <c r="J58" s="243">
        <v>0</v>
      </c>
      <c r="K58" s="345">
        <v>0</v>
      </c>
      <c r="L58" s="345">
        <v>0</v>
      </c>
      <c r="M58" s="114" t="s">
        <v>184</v>
      </c>
      <c r="N58" s="114"/>
      <c r="O58" s="114" t="s">
        <v>185</v>
      </c>
      <c r="P58" s="242"/>
    </row>
    <row r="59" spans="1:16" ht="18.75" thickBot="1">
      <c r="A59" s="153" t="s">
        <v>358</v>
      </c>
      <c r="B59" s="154"/>
      <c r="C59" s="154">
        <f aca="true" t="shared" si="1" ref="C59:L59">SUM(C44:C58)</f>
        <v>0</v>
      </c>
      <c r="D59" s="154">
        <f t="shared" si="1"/>
        <v>0</v>
      </c>
      <c r="E59" s="154">
        <f t="shared" si="1"/>
        <v>0</v>
      </c>
      <c r="F59" s="154">
        <f t="shared" si="1"/>
        <v>0</v>
      </c>
      <c r="G59" s="154">
        <f t="shared" si="1"/>
        <v>0</v>
      </c>
      <c r="H59" s="154">
        <f t="shared" si="1"/>
        <v>0</v>
      </c>
      <c r="I59" s="154">
        <f t="shared" si="1"/>
        <v>62850</v>
      </c>
      <c r="J59" s="154">
        <f t="shared" si="1"/>
        <v>0</v>
      </c>
      <c r="K59" s="154">
        <f t="shared" si="1"/>
        <v>0</v>
      </c>
      <c r="L59" s="154">
        <f t="shared" si="1"/>
        <v>0</v>
      </c>
      <c r="M59" s="154"/>
      <c r="N59" s="154"/>
      <c r="O59" s="154"/>
      <c r="P59" s="156"/>
    </row>
    <row r="60" spans="1:16" ht="18.75" thickBot="1">
      <c r="A60" s="67" t="s">
        <v>342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6"/>
      <c r="O60" s="146"/>
      <c r="P60" s="149"/>
    </row>
    <row r="61" spans="1:16" ht="37.5">
      <c r="A61" s="346" t="s">
        <v>349</v>
      </c>
      <c r="B61" s="338" t="s">
        <v>350</v>
      </c>
      <c r="C61" s="147">
        <v>0</v>
      </c>
      <c r="D61" s="147">
        <v>0</v>
      </c>
      <c r="E61" s="147">
        <v>0</v>
      </c>
      <c r="F61" s="147">
        <v>0</v>
      </c>
      <c r="G61" s="147">
        <v>0</v>
      </c>
      <c r="H61" s="147">
        <v>0</v>
      </c>
      <c r="I61" s="147">
        <v>600</v>
      </c>
      <c r="J61" s="147">
        <v>0</v>
      </c>
      <c r="K61" s="147">
        <v>0</v>
      </c>
      <c r="L61" s="147">
        <v>0</v>
      </c>
      <c r="M61" s="116" t="s">
        <v>353</v>
      </c>
      <c r="N61" s="136" t="s">
        <v>361</v>
      </c>
      <c r="O61" s="136" t="s">
        <v>362</v>
      </c>
      <c r="P61" s="348">
        <v>89113138534</v>
      </c>
    </row>
    <row r="62" spans="1:16" ht="18">
      <c r="A62" s="346" t="s">
        <v>434</v>
      </c>
      <c r="B62" s="114" t="s">
        <v>355</v>
      </c>
      <c r="C62" s="243">
        <v>0</v>
      </c>
      <c r="D62" s="243">
        <v>0</v>
      </c>
      <c r="E62" s="243">
        <v>0</v>
      </c>
      <c r="F62" s="243">
        <v>0</v>
      </c>
      <c r="G62" s="243">
        <v>0</v>
      </c>
      <c r="H62" s="147">
        <v>0</v>
      </c>
      <c r="I62" s="243">
        <v>2500</v>
      </c>
      <c r="J62" s="243">
        <v>0</v>
      </c>
      <c r="K62" s="243">
        <v>0</v>
      </c>
      <c r="L62" s="243">
        <v>0</v>
      </c>
      <c r="M62" s="63" t="s">
        <v>353</v>
      </c>
      <c r="N62" s="63" t="s">
        <v>368</v>
      </c>
      <c r="O62" s="63" t="s">
        <v>369</v>
      </c>
      <c r="P62" s="111">
        <v>89212809590</v>
      </c>
    </row>
    <row r="63" spans="1:16" ht="18.75" thickBot="1">
      <c r="A63" s="62" t="s">
        <v>18</v>
      </c>
      <c r="B63" s="146" t="s">
        <v>352</v>
      </c>
      <c r="C63" s="243">
        <v>0</v>
      </c>
      <c r="D63" s="243">
        <v>0</v>
      </c>
      <c r="E63" s="243">
        <v>0</v>
      </c>
      <c r="F63" s="243">
        <v>0</v>
      </c>
      <c r="G63" s="243">
        <v>0</v>
      </c>
      <c r="H63" s="147">
        <v>0</v>
      </c>
      <c r="I63" s="243">
        <v>1900</v>
      </c>
      <c r="J63" s="243">
        <v>0</v>
      </c>
      <c r="K63" s="243">
        <v>0</v>
      </c>
      <c r="L63" s="243">
        <v>0</v>
      </c>
      <c r="M63" s="114" t="s">
        <v>353</v>
      </c>
      <c r="N63" s="146" t="s">
        <v>371</v>
      </c>
      <c r="O63" s="146" t="s">
        <v>370</v>
      </c>
      <c r="P63" s="349">
        <v>89113374895</v>
      </c>
    </row>
    <row r="64" spans="1:16" ht="18.75" thickBot="1">
      <c r="A64" s="331" t="s">
        <v>354</v>
      </c>
      <c r="B64" s="154"/>
      <c r="C64" s="155">
        <f>SUM(C61:C62)</f>
        <v>0</v>
      </c>
      <c r="D64" s="569">
        <f aca="true" t="shared" si="2" ref="D64:L64">SUM(D61:D62)</f>
        <v>0</v>
      </c>
      <c r="E64" s="570">
        <f t="shared" si="2"/>
        <v>0</v>
      </c>
      <c r="F64" s="155">
        <f>SUM(F61:F63)</f>
        <v>0</v>
      </c>
      <c r="G64" s="155">
        <f t="shared" si="2"/>
        <v>0</v>
      </c>
      <c r="H64" s="155">
        <v>0</v>
      </c>
      <c r="I64" s="155">
        <f t="shared" si="2"/>
        <v>3100</v>
      </c>
      <c r="J64" s="155">
        <f t="shared" si="2"/>
        <v>0</v>
      </c>
      <c r="K64" s="155">
        <f t="shared" si="2"/>
        <v>0</v>
      </c>
      <c r="L64" s="155">
        <f t="shared" si="2"/>
        <v>0</v>
      </c>
      <c r="M64" s="154"/>
      <c r="N64" s="154"/>
      <c r="O64" s="154"/>
      <c r="P64" s="156"/>
    </row>
    <row r="65" spans="1:16" ht="18.75" thickBot="1">
      <c r="A65" s="339" t="s">
        <v>31</v>
      </c>
      <c r="B65" s="340"/>
      <c r="C65" s="343">
        <f>C41+C59</f>
        <v>56850</v>
      </c>
      <c r="D65" s="343">
        <f>D41+D59</f>
        <v>0</v>
      </c>
      <c r="E65" s="571">
        <f aca="true" t="shared" si="3" ref="E65:L65">E41+E59+E64</f>
        <v>0</v>
      </c>
      <c r="F65" s="571">
        <f t="shared" si="3"/>
        <v>0</v>
      </c>
      <c r="G65" s="572">
        <f t="shared" si="3"/>
        <v>0</v>
      </c>
      <c r="H65" s="570">
        <v>0</v>
      </c>
      <c r="I65" s="344">
        <f t="shared" si="3"/>
        <v>65950</v>
      </c>
      <c r="J65" s="344">
        <f t="shared" si="3"/>
        <v>0</v>
      </c>
      <c r="K65" s="344">
        <f t="shared" si="3"/>
        <v>0</v>
      </c>
      <c r="L65" s="344">
        <f t="shared" si="3"/>
        <v>0</v>
      </c>
      <c r="M65" s="341"/>
      <c r="N65" s="341"/>
      <c r="O65" s="341"/>
      <c r="P65" s="342"/>
    </row>
    <row r="66" spans="1:16" ht="12.75">
      <c r="A66" s="5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3"/>
      <c r="N66" s="39"/>
      <c r="O66" s="39"/>
      <c r="P66" s="39"/>
    </row>
    <row r="67" spans="1:16" ht="27.75">
      <c r="A67" s="5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39"/>
      <c r="O67" s="40"/>
      <c r="P67" s="40"/>
    </row>
    <row r="68" spans="1:16" ht="27.75">
      <c r="A68" s="39"/>
      <c r="B68" s="72" t="s">
        <v>201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73" t="s">
        <v>200</v>
      </c>
      <c r="N68" s="123"/>
      <c r="O68" s="5"/>
      <c r="P68" s="5"/>
    </row>
    <row r="69" spans="1:17" ht="27.75">
      <c r="A69" s="39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39"/>
      <c r="Q69" s="5"/>
    </row>
    <row r="70" spans="2:17" ht="14.25">
      <c r="B70" s="25"/>
      <c r="M70" s="25"/>
      <c r="Q70" s="5"/>
    </row>
    <row r="71" ht="15">
      <c r="A71" s="18"/>
    </row>
  </sheetData>
  <sheetProtection/>
  <mergeCells count="1">
    <mergeCell ref="C10:L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3"/>
  <sheetViews>
    <sheetView zoomScale="90" zoomScaleNormal="90" zoomScalePageLayoutView="0" workbookViewId="0" topLeftCell="A7">
      <selection activeCell="C14" sqref="C14"/>
    </sheetView>
  </sheetViews>
  <sheetFormatPr defaultColWidth="9.00390625" defaultRowHeight="12.75"/>
  <cols>
    <col min="1" max="1" width="4.25390625" style="0" customWidth="1"/>
    <col min="2" max="2" width="39.875" style="0" customWidth="1"/>
    <col min="3" max="12" width="8.75390625" style="0" customWidth="1"/>
    <col min="13" max="13" width="10.125" style="0" customWidth="1"/>
    <col min="14" max="14" width="11.00390625" style="0" customWidth="1"/>
  </cols>
  <sheetData>
    <row r="1" spans="3:19" ht="15">
      <c r="C1" t="s">
        <v>53</v>
      </c>
      <c r="D1" s="1"/>
      <c r="E1" s="1"/>
      <c r="Q1" s="96"/>
      <c r="R1" s="96"/>
      <c r="S1" s="96"/>
    </row>
    <row r="2" spans="1:19" ht="12.75">
      <c r="A2" t="s">
        <v>37</v>
      </c>
      <c r="Q2" s="96"/>
      <c r="R2" s="96"/>
      <c r="S2" s="96"/>
    </row>
    <row r="3" spans="1:19" ht="12.75">
      <c r="A3" t="s">
        <v>229</v>
      </c>
      <c r="C3" t="s">
        <v>230</v>
      </c>
      <c r="Q3" s="96"/>
      <c r="R3" s="96"/>
      <c r="S3" s="96"/>
    </row>
    <row r="4" spans="2:19" ht="12.75">
      <c r="B4" s="8" t="s">
        <v>256</v>
      </c>
      <c r="Q4" s="96"/>
      <c r="R4" s="96"/>
      <c r="S4" s="96"/>
    </row>
    <row r="5" spans="1:19" ht="25.5" customHeight="1">
      <c r="A5" s="727" t="s">
        <v>32</v>
      </c>
      <c r="B5" s="42" t="s">
        <v>4</v>
      </c>
      <c r="C5" s="3" t="s">
        <v>141</v>
      </c>
      <c r="D5" s="3"/>
      <c r="E5" s="3"/>
      <c r="F5" s="3"/>
      <c r="G5" s="11"/>
      <c r="H5" s="11"/>
      <c r="I5" s="11"/>
      <c r="J5" s="11"/>
      <c r="K5" s="11"/>
      <c r="L5" s="11"/>
      <c r="M5" s="11"/>
      <c r="N5" s="11"/>
      <c r="O5" s="3" t="s">
        <v>42</v>
      </c>
      <c r="Q5" s="96"/>
      <c r="R5" s="96"/>
      <c r="S5" s="96"/>
    </row>
    <row r="6" spans="1:19" ht="12.75">
      <c r="A6" s="728"/>
      <c r="B6" s="42" t="s">
        <v>8</v>
      </c>
      <c r="C6" s="4">
        <v>1</v>
      </c>
      <c r="D6" s="4">
        <v>2</v>
      </c>
      <c r="E6" s="4">
        <v>3</v>
      </c>
      <c r="F6" s="4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/>
      <c r="N6" s="12"/>
      <c r="O6" s="237">
        <v>41244</v>
      </c>
      <c r="Q6" s="96"/>
      <c r="R6" s="96"/>
      <c r="S6" s="96"/>
    </row>
    <row r="7" spans="1:19" ht="12.75">
      <c r="A7" s="46">
        <v>1</v>
      </c>
      <c r="B7" s="23" t="s">
        <v>91</v>
      </c>
      <c r="C7" s="34"/>
      <c r="D7" s="34"/>
      <c r="E7" s="34">
        <v>8800</v>
      </c>
      <c r="F7" s="34"/>
      <c r="G7" s="34"/>
      <c r="H7" s="34"/>
      <c r="I7" s="34"/>
      <c r="J7" s="34"/>
      <c r="K7" s="34">
        <f>O7*0.33</f>
        <v>11539.44</v>
      </c>
      <c r="L7" s="34">
        <f>O7*0.25</f>
        <v>8742</v>
      </c>
      <c r="M7" s="34">
        <v>8700</v>
      </c>
      <c r="N7" s="34" t="s">
        <v>236</v>
      </c>
      <c r="O7" s="27">
        <v>34968</v>
      </c>
      <c r="P7" s="20">
        <f>M7/O7</f>
        <v>0.24879890185312287</v>
      </c>
      <c r="Q7" s="96"/>
      <c r="R7" s="96"/>
      <c r="S7" s="96"/>
    </row>
    <row r="8" spans="1:19" ht="12.75">
      <c r="A8" s="46">
        <v>2</v>
      </c>
      <c r="B8" s="88" t="s">
        <v>115</v>
      </c>
      <c r="C8" s="34"/>
      <c r="D8" s="34"/>
      <c r="E8" s="34"/>
      <c r="F8" s="34"/>
      <c r="G8" s="34"/>
      <c r="H8" s="34">
        <v>5000</v>
      </c>
      <c r="I8" s="34"/>
      <c r="J8" s="34"/>
      <c r="K8" s="34">
        <f aca="true" t="shared" si="0" ref="K8:K37">O8*0.33</f>
        <v>4395.6</v>
      </c>
      <c r="L8" s="34">
        <f aca="true" t="shared" si="1" ref="L8:L37">O8*0.25</f>
        <v>3330</v>
      </c>
      <c r="M8" s="34">
        <v>5750</v>
      </c>
      <c r="N8" s="34" t="s">
        <v>237</v>
      </c>
      <c r="O8" s="22">
        <v>13320</v>
      </c>
      <c r="P8" s="20">
        <f>M8/O8</f>
        <v>0.4316816816816817</v>
      </c>
      <c r="Q8" s="96"/>
      <c r="R8" s="96"/>
      <c r="S8" s="96"/>
    </row>
    <row r="9" spans="1:19" ht="12.75">
      <c r="A9" s="46">
        <v>3</v>
      </c>
      <c r="B9" s="88" t="s">
        <v>231</v>
      </c>
      <c r="C9" s="87"/>
      <c r="D9" s="87"/>
      <c r="E9" s="87"/>
      <c r="F9" s="87"/>
      <c r="G9" s="89"/>
      <c r="H9" s="89">
        <v>2900</v>
      </c>
      <c r="I9" s="89"/>
      <c r="J9" s="89"/>
      <c r="K9" s="34">
        <f t="shared" si="0"/>
        <v>3252.15</v>
      </c>
      <c r="L9" s="34">
        <f t="shared" si="1"/>
        <v>2463.75</v>
      </c>
      <c r="M9" s="89">
        <v>2900</v>
      </c>
      <c r="N9" s="89" t="s">
        <v>237</v>
      </c>
      <c r="O9" s="22">
        <v>9855</v>
      </c>
      <c r="P9" s="20">
        <f aca="true" t="shared" si="2" ref="P9:P37">M9/O9</f>
        <v>0.29426686960933535</v>
      </c>
      <c r="Q9" s="96"/>
      <c r="R9" s="96"/>
      <c r="S9" s="96"/>
    </row>
    <row r="10" spans="1:19" ht="12.75">
      <c r="A10" s="46"/>
      <c r="B10" s="88" t="s">
        <v>232</v>
      </c>
      <c r="C10" s="87"/>
      <c r="D10" s="87"/>
      <c r="E10" s="87">
        <v>5000</v>
      </c>
      <c r="F10" s="87"/>
      <c r="G10" s="89"/>
      <c r="H10" s="89"/>
      <c r="I10" s="89"/>
      <c r="J10" s="89"/>
      <c r="K10" s="34">
        <f t="shared" si="0"/>
        <v>5700.09</v>
      </c>
      <c r="L10" s="34">
        <f t="shared" si="1"/>
        <v>4318.25</v>
      </c>
      <c r="M10" s="89">
        <v>5100</v>
      </c>
      <c r="N10" s="89" t="s">
        <v>236</v>
      </c>
      <c r="O10" s="22">
        <v>17273</v>
      </c>
      <c r="P10" s="20">
        <f t="shared" si="2"/>
        <v>0.2952584959184855</v>
      </c>
      <c r="Q10" s="96"/>
      <c r="R10" s="96"/>
      <c r="S10" s="96"/>
    </row>
    <row r="11" spans="1:19" ht="12.75">
      <c r="A11" s="4">
        <v>4</v>
      </c>
      <c r="B11" s="88" t="s">
        <v>15</v>
      </c>
      <c r="C11" s="87"/>
      <c r="D11" s="87"/>
      <c r="E11" s="87"/>
      <c r="F11" s="87"/>
      <c r="G11" s="87"/>
      <c r="H11" s="261">
        <v>600</v>
      </c>
      <c r="I11" s="87"/>
      <c r="J11" s="87"/>
      <c r="K11" s="34">
        <f t="shared" si="0"/>
        <v>499.29</v>
      </c>
      <c r="L11" s="34">
        <f t="shared" si="1"/>
        <v>378.25</v>
      </c>
      <c r="M11" s="87">
        <v>600</v>
      </c>
      <c r="N11" s="87" t="s">
        <v>237</v>
      </c>
      <c r="O11" s="22">
        <v>1513</v>
      </c>
      <c r="P11" s="20">
        <f t="shared" si="2"/>
        <v>0.3965631196298744</v>
      </c>
      <c r="Q11" s="96"/>
      <c r="R11" s="96"/>
      <c r="S11" s="96"/>
    </row>
    <row r="12" spans="1:19" ht="12.75">
      <c r="A12" s="4">
        <v>5</v>
      </c>
      <c r="B12" s="88" t="s">
        <v>64</v>
      </c>
      <c r="C12" s="34"/>
      <c r="D12" s="34"/>
      <c r="E12" s="260">
        <v>1000</v>
      </c>
      <c r="F12" s="34"/>
      <c r="G12" s="34"/>
      <c r="H12" s="34"/>
      <c r="I12" s="34"/>
      <c r="J12" s="34"/>
      <c r="K12" s="34">
        <f t="shared" si="0"/>
        <v>1270.5</v>
      </c>
      <c r="L12" s="34">
        <f t="shared" si="1"/>
        <v>962.5</v>
      </c>
      <c r="M12" s="34">
        <v>1000</v>
      </c>
      <c r="N12" s="34" t="s">
        <v>236</v>
      </c>
      <c r="O12" s="27">
        <v>3850</v>
      </c>
      <c r="P12" s="20">
        <f t="shared" si="2"/>
        <v>0.2597402597402597</v>
      </c>
      <c r="Q12" s="96"/>
      <c r="R12" s="96"/>
      <c r="S12" s="96"/>
    </row>
    <row r="13" spans="1:19" ht="12.75">
      <c r="A13" s="4">
        <v>6</v>
      </c>
      <c r="B13" s="88" t="s">
        <v>65</v>
      </c>
      <c r="C13" s="87"/>
      <c r="D13" s="87"/>
      <c r="E13" s="261">
        <v>1800</v>
      </c>
      <c r="F13" s="87"/>
      <c r="G13" s="89"/>
      <c r="H13" s="89"/>
      <c r="I13" s="89"/>
      <c r="J13" s="89"/>
      <c r="K13" s="34">
        <f t="shared" si="0"/>
        <v>2112</v>
      </c>
      <c r="L13" s="34">
        <f t="shared" si="1"/>
        <v>1600</v>
      </c>
      <c r="M13" s="89">
        <v>1800</v>
      </c>
      <c r="N13" s="89" t="s">
        <v>236</v>
      </c>
      <c r="O13" s="27">
        <v>6400</v>
      </c>
      <c r="P13" s="20">
        <f t="shared" si="2"/>
        <v>0.28125</v>
      </c>
      <c r="Q13" s="96"/>
      <c r="R13" s="96"/>
      <c r="S13" s="96"/>
    </row>
    <row r="14" spans="1:19" ht="12.75">
      <c r="A14" s="4">
        <v>7</v>
      </c>
      <c r="B14" s="88" t="s">
        <v>114</v>
      </c>
      <c r="C14" s="87"/>
      <c r="D14" s="87"/>
      <c r="E14" s="261">
        <v>3600</v>
      </c>
      <c r="F14" s="87"/>
      <c r="G14" s="89"/>
      <c r="H14" s="89"/>
      <c r="I14" s="89"/>
      <c r="J14" s="89"/>
      <c r="K14" s="34">
        <f t="shared" si="0"/>
        <v>1650</v>
      </c>
      <c r="L14" s="34">
        <f t="shared" si="1"/>
        <v>1250</v>
      </c>
      <c r="M14" s="89">
        <v>3600</v>
      </c>
      <c r="N14" s="89" t="s">
        <v>236</v>
      </c>
      <c r="O14" s="27">
        <v>5000</v>
      </c>
      <c r="P14" s="20">
        <f t="shared" si="2"/>
        <v>0.72</v>
      </c>
      <c r="Q14" s="96"/>
      <c r="R14" s="96"/>
      <c r="S14" s="96"/>
    </row>
    <row r="15" spans="1:19" ht="12.75">
      <c r="A15" s="4">
        <v>8</v>
      </c>
      <c r="B15" s="88" t="s">
        <v>116</v>
      </c>
      <c r="C15" s="87"/>
      <c r="D15" s="87"/>
      <c r="E15" s="87"/>
      <c r="F15" s="87"/>
      <c r="G15" s="89"/>
      <c r="H15" s="89">
        <v>1300</v>
      </c>
      <c r="I15" s="89"/>
      <c r="J15" s="89"/>
      <c r="K15" s="34">
        <f t="shared" si="0"/>
        <v>1275.1200000000001</v>
      </c>
      <c r="L15" s="34">
        <f t="shared" si="1"/>
        <v>966</v>
      </c>
      <c r="M15" s="89">
        <v>1300</v>
      </c>
      <c r="N15" s="89" t="s">
        <v>237</v>
      </c>
      <c r="O15" s="27">
        <v>3864</v>
      </c>
      <c r="P15" s="20">
        <f t="shared" si="2"/>
        <v>0.3364389233954451</v>
      </c>
      <c r="Q15" s="96"/>
      <c r="R15" s="96"/>
      <c r="S15" s="96"/>
    </row>
    <row r="16" spans="1:19" ht="12.75">
      <c r="A16" s="4">
        <v>9</v>
      </c>
      <c r="B16" s="88" t="s">
        <v>257</v>
      </c>
      <c r="C16" s="23"/>
      <c r="D16" s="23"/>
      <c r="E16" s="22">
        <v>2200</v>
      </c>
      <c r="F16" s="23"/>
      <c r="G16" s="89"/>
      <c r="H16" s="83"/>
      <c r="I16" s="83"/>
      <c r="J16" s="83"/>
      <c r="K16" s="34">
        <f t="shared" si="0"/>
        <v>2336.4</v>
      </c>
      <c r="L16" s="34">
        <f t="shared" si="1"/>
        <v>1770</v>
      </c>
      <c r="M16" s="83">
        <v>2200</v>
      </c>
      <c r="N16" s="83" t="s">
        <v>236</v>
      </c>
      <c r="O16" s="22">
        <v>7080</v>
      </c>
      <c r="P16" s="20">
        <f t="shared" si="2"/>
        <v>0.3107344632768362</v>
      </c>
      <c r="Q16" s="96"/>
      <c r="R16" s="96"/>
      <c r="S16" s="96"/>
    </row>
    <row r="17" spans="1:19" ht="12.75">
      <c r="A17" s="4">
        <v>10</v>
      </c>
      <c r="B17" s="88" t="s">
        <v>55</v>
      </c>
      <c r="C17" s="23"/>
      <c r="D17" s="23"/>
      <c r="E17" s="23"/>
      <c r="F17" s="23"/>
      <c r="G17" s="89"/>
      <c r="H17" s="262">
        <v>2500</v>
      </c>
      <c r="I17" s="83"/>
      <c r="J17" s="83"/>
      <c r="K17" s="34">
        <f t="shared" si="0"/>
        <v>2970</v>
      </c>
      <c r="L17" s="34">
        <f t="shared" si="1"/>
        <v>2250</v>
      </c>
      <c r="M17" s="83">
        <v>3000</v>
      </c>
      <c r="N17" s="83" t="s">
        <v>237</v>
      </c>
      <c r="O17" s="27">
        <v>9000</v>
      </c>
      <c r="P17" s="20">
        <f t="shared" si="2"/>
        <v>0.3333333333333333</v>
      </c>
      <c r="Q17" s="96"/>
      <c r="R17" s="96"/>
      <c r="S17" s="96"/>
    </row>
    <row r="18" spans="1:19" ht="12.75">
      <c r="A18" s="4">
        <v>11</v>
      </c>
      <c r="B18" s="88" t="s">
        <v>92</v>
      </c>
      <c r="C18" s="23"/>
      <c r="D18" s="23"/>
      <c r="E18" s="23">
        <v>2000</v>
      </c>
      <c r="F18" s="23"/>
      <c r="G18" s="89"/>
      <c r="H18" s="83"/>
      <c r="I18" s="83"/>
      <c r="J18" s="83"/>
      <c r="K18" s="34">
        <f t="shared" si="0"/>
        <v>2475</v>
      </c>
      <c r="L18" s="34">
        <f t="shared" si="1"/>
        <v>1875</v>
      </c>
      <c r="M18" s="83">
        <v>2500</v>
      </c>
      <c r="N18" s="83" t="s">
        <v>236</v>
      </c>
      <c r="O18" s="22">
        <v>7500</v>
      </c>
      <c r="P18" s="20">
        <f t="shared" si="2"/>
        <v>0.3333333333333333</v>
      </c>
      <c r="Q18" s="96"/>
      <c r="R18" s="96"/>
      <c r="S18" s="96"/>
    </row>
    <row r="19" spans="1:19" ht="12.75">
      <c r="A19" s="4">
        <v>13</v>
      </c>
      <c r="B19" s="88" t="s">
        <v>93</v>
      </c>
      <c r="C19" s="34"/>
      <c r="D19" s="34"/>
      <c r="E19" s="34"/>
      <c r="F19" s="34"/>
      <c r="G19" s="34"/>
      <c r="H19" s="267">
        <v>880</v>
      </c>
      <c r="I19" s="34"/>
      <c r="J19" s="34"/>
      <c r="K19" s="34">
        <f t="shared" si="0"/>
        <v>1252.3500000000001</v>
      </c>
      <c r="L19" s="34">
        <f t="shared" si="1"/>
        <v>948.75</v>
      </c>
      <c r="M19" s="34">
        <v>1300</v>
      </c>
      <c r="N19" s="34" t="s">
        <v>237</v>
      </c>
      <c r="O19" s="27">
        <v>3795</v>
      </c>
      <c r="P19" s="20">
        <f t="shared" si="2"/>
        <v>0.3425559947299078</v>
      </c>
      <c r="Q19" s="96"/>
      <c r="R19" s="96"/>
      <c r="S19" s="96"/>
    </row>
    <row r="20" spans="1:19" ht="12.75">
      <c r="A20" s="4">
        <v>14</v>
      </c>
      <c r="B20" s="88" t="s">
        <v>243</v>
      </c>
      <c r="C20" s="24"/>
      <c r="D20" s="23"/>
      <c r="E20" s="23"/>
      <c r="F20" s="23"/>
      <c r="G20" s="89"/>
      <c r="H20" s="83">
        <v>600</v>
      </c>
      <c r="I20" s="83"/>
      <c r="J20" s="83"/>
      <c r="K20" s="34">
        <f t="shared" si="0"/>
        <v>724.35</v>
      </c>
      <c r="L20" s="34">
        <f t="shared" si="1"/>
        <v>548.75</v>
      </c>
      <c r="M20" s="83">
        <v>600</v>
      </c>
      <c r="N20" s="83" t="s">
        <v>237</v>
      </c>
      <c r="O20" s="27">
        <v>2195</v>
      </c>
      <c r="P20" s="20">
        <f t="shared" si="2"/>
        <v>0.2733485193621868</v>
      </c>
      <c r="Q20" s="96"/>
      <c r="R20" s="96"/>
      <c r="S20" s="96"/>
    </row>
    <row r="21" spans="1:19" ht="12.75">
      <c r="A21" s="4">
        <v>16</v>
      </c>
      <c r="B21" s="88" t="s">
        <v>66</v>
      </c>
      <c r="C21" s="32"/>
      <c r="D21" s="32"/>
      <c r="E21" s="32"/>
      <c r="F21" s="32"/>
      <c r="G21" s="87"/>
      <c r="H21" s="263">
        <v>250</v>
      </c>
      <c r="I21" s="32"/>
      <c r="J21" s="32"/>
      <c r="K21" s="34">
        <f t="shared" si="0"/>
        <v>255.42000000000002</v>
      </c>
      <c r="L21" s="34">
        <f t="shared" si="1"/>
        <v>193.5</v>
      </c>
      <c r="M21" s="32">
        <v>350</v>
      </c>
      <c r="N21" s="32" t="s">
        <v>237</v>
      </c>
      <c r="O21" s="27">
        <v>774</v>
      </c>
      <c r="P21" s="20">
        <f t="shared" si="2"/>
        <v>0.45219638242894056</v>
      </c>
      <c r="Q21" s="96"/>
      <c r="R21" s="96"/>
      <c r="S21" s="96"/>
    </row>
    <row r="22" spans="1:19" ht="12.75">
      <c r="A22" s="4">
        <v>17</v>
      </c>
      <c r="B22" s="90" t="s">
        <v>95</v>
      </c>
      <c r="C22" s="31"/>
      <c r="D22" s="31"/>
      <c r="E22" s="31"/>
      <c r="F22" s="31"/>
      <c r="G22" s="91"/>
      <c r="H22" s="92">
        <v>300</v>
      </c>
      <c r="I22" s="92"/>
      <c r="J22" s="92"/>
      <c r="K22" s="34">
        <f t="shared" si="0"/>
        <v>370.26</v>
      </c>
      <c r="L22" s="34">
        <f t="shared" si="1"/>
        <v>280.5</v>
      </c>
      <c r="M22" s="92">
        <v>400</v>
      </c>
      <c r="N22" s="92" t="s">
        <v>237</v>
      </c>
      <c r="O22" s="27">
        <v>1122</v>
      </c>
      <c r="P22" s="20">
        <f t="shared" si="2"/>
        <v>0.35650623885918004</v>
      </c>
      <c r="Q22" s="96"/>
      <c r="R22" s="96"/>
      <c r="S22" s="96"/>
    </row>
    <row r="23" spans="1:19" ht="12.75">
      <c r="A23" s="4">
        <v>18</v>
      </c>
      <c r="B23" s="88" t="s">
        <v>90</v>
      </c>
      <c r="C23" s="24"/>
      <c r="D23" s="32"/>
      <c r="E23" s="32"/>
      <c r="F23" s="32"/>
      <c r="G23" s="87"/>
      <c r="H23" s="263">
        <v>650</v>
      </c>
      <c r="I23" s="32"/>
      <c r="J23" s="32"/>
      <c r="K23" s="34">
        <f t="shared" si="0"/>
        <v>858</v>
      </c>
      <c r="L23" s="34">
        <f t="shared" si="1"/>
        <v>650</v>
      </c>
      <c r="M23" s="32">
        <v>280</v>
      </c>
      <c r="N23" s="32" t="s">
        <v>237</v>
      </c>
      <c r="O23" s="27">
        <v>2600</v>
      </c>
      <c r="P23" s="20">
        <f t="shared" si="2"/>
        <v>0.1076923076923077</v>
      </c>
      <c r="Q23" s="96"/>
      <c r="R23" s="96"/>
      <c r="S23" s="96"/>
    </row>
    <row r="24" spans="1:19" ht="12.75">
      <c r="A24" s="4">
        <v>19</v>
      </c>
      <c r="B24" s="88" t="s">
        <v>134</v>
      </c>
      <c r="C24" s="34"/>
      <c r="D24" s="34"/>
      <c r="E24" s="34"/>
      <c r="F24" s="34"/>
      <c r="G24" s="91"/>
      <c r="H24" s="269">
        <v>2600</v>
      </c>
      <c r="I24" s="91"/>
      <c r="J24" s="91"/>
      <c r="K24" s="34">
        <f t="shared" si="0"/>
        <v>2534.07</v>
      </c>
      <c r="L24" s="34">
        <f t="shared" si="1"/>
        <v>1919.75</v>
      </c>
      <c r="M24" s="91">
        <v>2600</v>
      </c>
      <c r="N24" s="91" t="s">
        <v>237</v>
      </c>
      <c r="O24" s="3">
        <v>7679</v>
      </c>
      <c r="P24" s="20">
        <f t="shared" si="2"/>
        <v>0.3385857533533012</v>
      </c>
      <c r="Q24" s="96"/>
      <c r="R24" s="96"/>
      <c r="S24" s="96"/>
    </row>
    <row r="25" spans="1:19" ht="12.75">
      <c r="A25" s="4">
        <v>20</v>
      </c>
      <c r="B25" s="88" t="s">
        <v>109</v>
      </c>
      <c r="C25" s="31"/>
      <c r="D25" s="31"/>
      <c r="E25" s="266">
        <v>500</v>
      </c>
      <c r="F25" s="31"/>
      <c r="G25" s="91"/>
      <c r="H25" s="92"/>
      <c r="I25" s="92"/>
      <c r="J25" s="92"/>
      <c r="K25" s="34">
        <f t="shared" si="0"/>
        <v>558.36</v>
      </c>
      <c r="L25" s="34">
        <f t="shared" si="1"/>
        <v>423</v>
      </c>
      <c r="M25" s="92">
        <v>600</v>
      </c>
      <c r="N25" s="92" t="s">
        <v>236</v>
      </c>
      <c r="O25" s="3">
        <v>1692</v>
      </c>
      <c r="P25" s="20">
        <f t="shared" si="2"/>
        <v>0.3546099290780142</v>
      </c>
      <c r="Q25" s="96"/>
      <c r="R25" s="96"/>
      <c r="S25" s="96"/>
    </row>
    <row r="26" spans="1:19" ht="12.75">
      <c r="A26" s="4">
        <v>21</v>
      </c>
      <c r="B26" s="88" t="s">
        <v>110</v>
      </c>
      <c r="C26" s="31"/>
      <c r="D26" s="31"/>
      <c r="E26" s="268">
        <v>550</v>
      </c>
      <c r="F26" s="31"/>
      <c r="G26" s="91"/>
      <c r="H26" s="92"/>
      <c r="I26" s="92"/>
      <c r="J26" s="92"/>
      <c r="K26" s="34">
        <f t="shared" si="0"/>
        <v>561</v>
      </c>
      <c r="L26" s="34">
        <f t="shared" si="1"/>
        <v>425</v>
      </c>
      <c r="M26" s="92">
        <v>550</v>
      </c>
      <c r="N26" s="92" t="s">
        <v>236</v>
      </c>
      <c r="O26" s="3">
        <v>1700</v>
      </c>
      <c r="P26" s="20">
        <f t="shared" si="2"/>
        <v>0.3235294117647059</v>
      </c>
      <c r="Q26" s="96"/>
      <c r="R26" s="96"/>
      <c r="S26" s="96"/>
    </row>
    <row r="27" spans="1:19" ht="12.75">
      <c r="A27" s="4">
        <v>23</v>
      </c>
      <c r="B27" s="88" t="s">
        <v>135</v>
      </c>
      <c r="C27" s="86"/>
      <c r="D27" s="85"/>
      <c r="E27" s="85"/>
      <c r="F27" s="85"/>
      <c r="G27" s="87"/>
      <c r="H27" s="85">
        <v>150</v>
      </c>
      <c r="I27" s="85"/>
      <c r="J27" s="85"/>
      <c r="K27" s="34">
        <f t="shared" si="0"/>
        <v>201.3</v>
      </c>
      <c r="L27" s="34">
        <f t="shared" si="1"/>
        <v>152.5</v>
      </c>
      <c r="M27" s="85">
        <v>200</v>
      </c>
      <c r="N27" s="85" t="s">
        <v>237</v>
      </c>
      <c r="O27" s="3">
        <v>610</v>
      </c>
      <c r="P27" s="20">
        <f t="shared" si="2"/>
        <v>0.32786885245901637</v>
      </c>
      <c r="Q27" s="96"/>
      <c r="R27" s="96"/>
      <c r="S27" s="96"/>
    </row>
    <row r="28" spans="1:19" ht="12.75">
      <c r="A28" s="4">
        <v>24</v>
      </c>
      <c r="B28" s="88" t="s">
        <v>170</v>
      </c>
      <c r="C28" s="24"/>
      <c r="D28" s="32"/>
      <c r="E28" s="32"/>
      <c r="F28" s="32"/>
      <c r="G28" s="87"/>
      <c r="H28" s="263">
        <v>240</v>
      </c>
      <c r="I28" s="32"/>
      <c r="J28" s="32"/>
      <c r="K28" s="34">
        <f t="shared" si="0"/>
        <v>233.64000000000001</v>
      </c>
      <c r="L28" s="34">
        <f t="shared" si="1"/>
        <v>177</v>
      </c>
      <c r="M28" s="32">
        <v>240</v>
      </c>
      <c r="N28" s="32" t="s">
        <v>237</v>
      </c>
      <c r="O28" s="3">
        <v>708</v>
      </c>
      <c r="P28" s="20">
        <f t="shared" si="2"/>
        <v>0.3389830508474576</v>
      </c>
      <c r="Q28" s="96"/>
      <c r="R28" s="96"/>
      <c r="S28" s="96"/>
    </row>
    <row r="29" spans="1:19" ht="12.75">
      <c r="A29" s="4">
        <v>25</v>
      </c>
      <c r="B29" s="88" t="s">
        <v>111</v>
      </c>
      <c r="C29" s="24"/>
      <c r="D29" s="32"/>
      <c r="E29" s="263">
        <v>330</v>
      </c>
      <c r="F29" s="32"/>
      <c r="G29" s="87"/>
      <c r="H29" s="32"/>
      <c r="I29" s="32"/>
      <c r="J29" s="32"/>
      <c r="K29" s="34">
        <f t="shared" si="0"/>
        <v>322.74</v>
      </c>
      <c r="L29" s="34">
        <f t="shared" si="1"/>
        <v>244.5</v>
      </c>
      <c r="M29" s="32">
        <v>330</v>
      </c>
      <c r="N29" s="32" t="s">
        <v>236</v>
      </c>
      <c r="O29" s="3">
        <v>978</v>
      </c>
      <c r="P29" s="20">
        <f t="shared" si="2"/>
        <v>0.3374233128834356</v>
      </c>
      <c r="Q29" s="96"/>
      <c r="R29" s="96"/>
      <c r="S29" s="96"/>
    </row>
    <row r="30" spans="1:19" ht="12.75">
      <c r="A30" s="4"/>
      <c r="B30" s="88" t="s">
        <v>222</v>
      </c>
      <c r="C30" s="24"/>
      <c r="D30" s="32"/>
      <c r="E30" s="32"/>
      <c r="F30" s="32"/>
      <c r="G30" s="87"/>
      <c r="H30" s="32">
        <v>570</v>
      </c>
      <c r="I30" s="32"/>
      <c r="J30" s="32"/>
      <c r="K30" s="34">
        <f t="shared" si="0"/>
        <v>541.2</v>
      </c>
      <c r="L30" s="34">
        <f t="shared" si="1"/>
        <v>410</v>
      </c>
      <c r="M30" s="32">
        <v>570</v>
      </c>
      <c r="N30" s="32" t="s">
        <v>237</v>
      </c>
      <c r="O30" s="3">
        <v>1640</v>
      </c>
      <c r="P30" s="20">
        <f t="shared" si="2"/>
        <v>0.3475609756097561</v>
      </c>
      <c r="Q30" s="96"/>
      <c r="R30" s="96"/>
      <c r="S30" s="96"/>
    </row>
    <row r="31" spans="1:19" ht="12.75">
      <c r="A31" s="4"/>
      <c r="B31" s="88" t="s">
        <v>223</v>
      </c>
      <c r="C31" s="24"/>
      <c r="D31" s="32"/>
      <c r="E31" s="32"/>
      <c r="F31" s="32"/>
      <c r="G31" s="87"/>
      <c r="H31" s="32">
        <v>900</v>
      </c>
      <c r="I31" s="32"/>
      <c r="J31" s="32"/>
      <c r="K31" s="34">
        <f t="shared" si="0"/>
        <v>881.76</v>
      </c>
      <c r="L31" s="34">
        <f t="shared" si="1"/>
        <v>668</v>
      </c>
      <c r="M31" s="32">
        <v>900</v>
      </c>
      <c r="N31" s="32" t="s">
        <v>237</v>
      </c>
      <c r="O31" s="3">
        <v>2672</v>
      </c>
      <c r="P31" s="20">
        <f t="shared" si="2"/>
        <v>0.33682634730538924</v>
      </c>
      <c r="Q31" s="96"/>
      <c r="R31" s="96"/>
      <c r="S31" s="96"/>
    </row>
    <row r="32" spans="1:19" ht="12.75">
      <c r="A32" s="4"/>
      <c r="B32" s="88" t="s">
        <v>174</v>
      </c>
      <c r="C32" s="24"/>
      <c r="D32" s="32"/>
      <c r="E32" s="32"/>
      <c r="F32" s="32"/>
      <c r="G32" s="87"/>
      <c r="H32" s="263">
        <v>490</v>
      </c>
      <c r="I32" s="32"/>
      <c r="J32" s="32"/>
      <c r="K32" s="34">
        <f t="shared" si="0"/>
        <v>475.20000000000005</v>
      </c>
      <c r="L32" s="34">
        <f t="shared" si="1"/>
        <v>360</v>
      </c>
      <c r="M32" s="32">
        <v>490</v>
      </c>
      <c r="N32" s="32" t="s">
        <v>237</v>
      </c>
      <c r="O32" s="3">
        <v>1440</v>
      </c>
      <c r="P32" s="20">
        <f t="shared" si="2"/>
        <v>0.3402777777777778</v>
      </c>
      <c r="Q32" s="96"/>
      <c r="R32" s="96"/>
      <c r="S32" s="96"/>
    </row>
    <row r="33" spans="1:19" ht="12.75">
      <c r="A33" s="4"/>
      <c r="B33" s="88" t="s">
        <v>166</v>
      </c>
      <c r="C33" s="24"/>
      <c r="D33" s="32"/>
      <c r="E33" s="32"/>
      <c r="F33" s="32"/>
      <c r="G33" s="87"/>
      <c r="H33" s="32">
        <v>500</v>
      </c>
      <c r="I33" s="32"/>
      <c r="J33" s="32"/>
      <c r="K33" s="34">
        <f t="shared" si="0"/>
        <v>483.12</v>
      </c>
      <c r="L33" s="34">
        <f t="shared" si="1"/>
        <v>366</v>
      </c>
      <c r="M33" s="32">
        <v>500</v>
      </c>
      <c r="N33" s="32" t="s">
        <v>237</v>
      </c>
      <c r="O33" s="3">
        <v>1464</v>
      </c>
      <c r="P33" s="20">
        <f t="shared" si="2"/>
        <v>0.34153005464480873</v>
      </c>
      <c r="Q33" s="96"/>
      <c r="R33" s="96"/>
      <c r="S33" s="96"/>
    </row>
    <row r="34" spans="1:19" ht="12.75">
      <c r="A34" s="4"/>
      <c r="B34" s="88" t="s">
        <v>172</v>
      </c>
      <c r="C34" s="24"/>
      <c r="D34" s="32"/>
      <c r="E34" s="32"/>
      <c r="F34" s="32"/>
      <c r="G34" s="87"/>
      <c r="H34" s="270">
        <v>737</v>
      </c>
      <c r="I34" s="32"/>
      <c r="J34" s="32"/>
      <c r="K34" s="34">
        <f t="shared" si="0"/>
        <v>883.08</v>
      </c>
      <c r="L34" s="34">
        <f t="shared" si="1"/>
        <v>669</v>
      </c>
      <c r="M34" s="32">
        <v>733</v>
      </c>
      <c r="N34" s="32" t="s">
        <v>237</v>
      </c>
      <c r="O34" s="3">
        <v>2676</v>
      </c>
      <c r="P34" s="20">
        <f t="shared" si="2"/>
        <v>0.2739162929745889</v>
      </c>
      <c r="Q34" s="96"/>
      <c r="R34" s="96"/>
      <c r="S34" s="96"/>
    </row>
    <row r="35" spans="1:19" ht="12.75">
      <c r="A35" s="4"/>
      <c r="B35" s="88" t="s">
        <v>233</v>
      </c>
      <c r="C35" s="24"/>
      <c r="D35" s="32"/>
      <c r="E35" s="32">
        <v>700</v>
      </c>
      <c r="F35" s="32"/>
      <c r="G35" s="87"/>
      <c r="H35" s="32"/>
      <c r="I35" s="32"/>
      <c r="J35" s="32"/>
      <c r="K35" s="34">
        <f t="shared" si="0"/>
        <v>712.8000000000001</v>
      </c>
      <c r="L35" s="34">
        <f t="shared" si="1"/>
        <v>540</v>
      </c>
      <c r="M35" s="32">
        <v>730</v>
      </c>
      <c r="N35" s="32" t="s">
        <v>236</v>
      </c>
      <c r="O35" s="3">
        <v>2160</v>
      </c>
      <c r="P35" s="20">
        <f t="shared" si="2"/>
        <v>0.33796296296296297</v>
      </c>
      <c r="Q35" s="96"/>
      <c r="R35" s="96"/>
      <c r="S35" s="96"/>
    </row>
    <row r="36" spans="1:19" ht="12.75">
      <c r="A36" s="4"/>
      <c r="B36" s="88" t="s">
        <v>242</v>
      </c>
      <c r="C36" s="24"/>
      <c r="D36" s="32"/>
      <c r="E36" s="32"/>
      <c r="F36" s="32"/>
      <c r="G36" s="87"/>
      <c r="H36" s="32">
        <v>350</v>
      </c>
      <c r="I36" s="32"/>
      <c r="J36" s="32"/>
      <c r="K36" s="34">
        <f t="shared" si="0"/>
        <v>425.70000000000005</v>
      </c>
      <c r="L36" s="34">
        <f t="shared" si="1"/>
        <v>322.5</v>
      </c>
      <c r="M36" s="32">
        <v>350</v>
      </c>
      <c r="N36" s="32"/>
      <c r="O36" s="3">
        <v>1290</v>
      </c>
      <c r="P36" s="20">
        <f t="shared" si="2"/>
        <v>0.2713178294573643</v>
      </c>
      <c r="Q36" s="96"/>
      <c r="R36" s="96"/>
      <c r="S36" s="96"/>
    </row>
    <row r="37" spans="1:19" ht="12.75">
      <c r="A37" s="4"/>
      <c r="B37" s="88" t="s">
        <v>224</v>
      </c>
      <c r="C37" s="24"/>
      <c r="D37" s="32"/>
      <c r="E37" s="32"/>
      <c r="F37" s="32"/>
      <c r="G37" s="87"/>
      <c r="H37" s="263">
        <v>350</v>
      </c>
      <c r="I37" s="32"/>
      <c r="J37" s="32"/>
      <c r="K37" s="34">
        <f t="shared" si="0"/>
        <v>332.64000000000004</v>
      </c>
      <c r="L37" s="34">
        <f t="shared" si="1"/>
        <v>252</v>
      </c>
      <c r="M37" s="32">
        <v>350</v>
      </c>
      <c r="N37" s="32" t="s">
        <v>237</v>
      </c>
      <c r="O37" s="3">
        <v>1008</v>
      </c>
      <c r="P37" s="20">
        <f t="shared" si="2"/>
        <v>0.3472222222222222</v>
      </c>
      <c r="Q37" s="96"/>
      <c r="R37" s="96"/>
      <c r="S37" s="96"/>
    </row>
    <row r="38" spans="1:19" ht="12.75">
      <c r="A38" s="4"/>
      <c r="B38" s="88" t="s">
        <v>94</v>
      </c>
      <c r="C38" s="24"/>
      <c r="D38" s="32"/>
      <c r="E38" s="32">
        <v>300</v>
      </c>
      <c r="F38" s="32"/>
      <c r="G38" s="87"/>
      <c r="H38" s="32"/>
      <c r="I38" s="32"/>
      <c r="J38" s="32"/>
      <c r="K38" s="34"/>
      <c r="L38" s="34"/>
      <c r="M38" s="32"/>
      <c r="N38" s="32"/>
      <c r="O38" s="3"/>
      <c r="Q38" s="96"/>
      <c r="R38" s="96"/>
      <c r="S38" s="96"/>
    </row>
    <row r="39" spans="1:19" ht="12.75">
      <c r="A39" s="4"/>
      <c r="B39" s="88" t="s">
        <v>113</v>
      </c>
      <c r="C39" s="24"/>
      <c r="D39" s="32"/>
      <c r="E39" s="32"/>
      <c r="F39" s="32"/>
      <c r="G39" s="87"/>
      <c r="H39" s="32">
        <v>200</v>
      </c>
      <c r="I39" s="32"/>
      <c r="J39" s="32"/>
      <c r="K39" s="34"/>
      <c r="L39" s="34"/>
      <c r="M39" s="32"/>
      <c r="N39" s="32"/>
      <c r="O39" s="3"/>
      <c r="Q39" s="96"/>
      <c r="R39" s="96"/>
      <c r="S39" s="96"/>
    </row>
    <row r="40" spans="1:19" ht="12.75">
      <c r="A40" s="4"/>
      <c r="B40" s="88" t="s">
        <v>250</v>
      </c>
      <c r="C40" s="24"/>
      <c r="D40" s="32"/>
      <c r="E40" s="32">
        <v>270</v>
      </c>
      <c r="F40" s="32"/>
      <c r="G40" s="87"/>
      <c r="H40" s="32"/>
      <c r="I40" s="32"/>
      <c r="J40" s="32"/>
      <c r="K40" s="34"/>
      <c r="L40" s="34"/>
      <c r="M40" s="32"/>
      <c r="N40" s="32"/>
      <c r="O40" s="3"/>
      <c r="Q40" s="96"/>
      <c r="R40" s="96"/>
      <c r="S40" s="96"/>
    </row>
    <row r="41" spans="1:19" ht="12.75">
      <c r="A41" s="4"/>
      <c r="B41" s="88" t="s">
        <v>332</v>
      </c>
      <c r="C41" s="24"/>
      <c r="D41" s="32"/>
      <c r="E41" s="32"/>
      <c r="F41" s="32"/>
      <c r="G41" s="87"/>
      <c r="H41" s="32"/>
      <c r="I41" s="32"/>
      <c r="J41" s="32"/>
      <c r="K41" s="34"/>
      <c r="L41" s="34"/>
      <c r="M41" s="32"/>
      <c r="N41" s="32"/>
      <c r="O41" s="3"/>
      <c r="Q41" s="96"/>
      <c r="R41" s="96"/>
      <c r="S41" s="96"/>
    </row>
    <row r="42" spans="1:19" ht="12.75">
      <c r="A42" s="4"/>
      <c r="B42" s="88" t="s">
        <v>316</v>
      </c>
      <c r="C42" s="24"/>
      <c r="D42" s="32"/>
      <c r="E42" s="32"/>
      <c r="F42" s="32"/>
      <c r="G42" s="87"/>
      <c r="H42" s="32"/>
      <c r="I42" s="32"/>
      <c r="J42" s="32"/>
      <c r="K42" s="34"/>
      <c r="L42" s="34"/>
      <c r="M42" s="32"/>
      <c r="N42" s="32"/>
      <c r="O42" s="3"/>
      <c r="Q42" s="96"/>
      <c r="R42" s="96"/>
      <c r="S42" s="96"/>
    </row>
    <row r="43" spans="1:19" ht="12.75">
      <c r="A43" s="4"/>
      <c r="B43" s="88" t="s">
        <v>333</v>
      </c>
      <c r="C43" s="24"/>
      <c r="D43" s="32"/>
      <c r="E43" s="32"/>
      <c r="F43" s="32"/>
      <c r="G43" s="87"/>
      <c r="H43" s="32"/>
      <c r="I43" s="32"/>
      <c r="J43" s="32"/>
      <c r="K43" s="34"/>
      <c r="L43" s="34"/>
      <c r="M43" s="32"/>
      <c r="N43" s="32"/>
      <c r="O43" s="3"/>
      <c r="Q43" s="96"/>
      <c r="R43" s="96"/>
      <c r="S43" s="96"/>
    </row>
    <row r="44" spans="1:19" ht="12.75">
      <c r="A44" s="43"/>
      <c r="B44" s="37" t="s">
        <v>57</v>
      </c>
      <c r="C44" s="17">
        <f>SUM(C7:C37)</f>
        <v>0</v>
      </c>
      <c r="D44" s="17">
        <f>SUM(D7:D37)</f>
        <v>0</v>
      </c>
      <c r="E44" s="17">
        <f>SUM(E7:E40)</f>
        <v>27050</v>
      </c>
      <c r="F44" s="17">
        <f>SUM(F7:F37)</f>
        <v>0</v>
      </c>
      <c r="G44" s="17">
        <f>SUM(G7:G37)</f>
        <v>0</v>
      </c>
      <c r="H44" s="17">
        <f>SUM(H7:H40)</f>
        <v>22067</v>
      </c>
      <c r="I44" s="17"/>
      <c r="J44" s="17"/>
      <c r="K44" s="17">
        <f>SUM(K7:K37)</f>
        <v>52082.58</v>
      </c>
      <c r="L44" s="17">
        <f>SUM(L7:L37)</f>
        <v>39456.5</v>
      </c>
      <c r="M44" s="17">
        <f>SUM(M7:M37)</f>
        <v>50523</v>
      </c>
      <c r="N44" s="17"/>
      <c r="O44" s="3">
        <f>SUM(O7:O37)</f>
        <v>157826</v>
      </c>
      <c r="Q44" s="96"/>
      <c r="R44" s="96"/>
      <c r="S44" s="96"/>
    </row>
    <row r="45" spans="1:19" ht="13.5" thickBot="1">
      <c r="A45" s="44"/>
      <c r="B45" s="35" t="s">
        <v>18</v>
      </c>
      <c r="C45" s="26"/>
      <c r="D45" s="26"/>
      <c r="E45" s="26"/>
      <c r="F45" s="26"/>
      <c r="G45" s="36"/>
      <c r="H45" s="36"/>
      <c r="I45" s="36"/>
      <c r="J45" s="36"/>
      <c r="K45" s="36"/>
      <c r="L45" s="36"/>
      <c r="M45" s="36"/>
      <c r="N45" s="36"/>
      <c r="O45" s="38"/>
      <c r="Q45" s="96"/>
      <c r="R45" s="96"/>
      <c r="S45" s="96"/>
    </row>
    <row r="46" spans="1:19" ht="12.75">
      <c r="A46" s="45">
        <v>1</v>
      </c>
      <c r="B46" s="23" t="s">
        <v>84</v>
      </c>
      <c r="C46" s="16"/>
      <c r="D46" s="16"/>
      <c r="E46" s="16"/>
      <c r="F46" s="16"/>
      <c r="G46" s="16"/>
      <c r="H46" s="266">
        <v>550</v>
      </c>
      <c r="I46" s="16"/>
      <c r="J46" s="16"/>
      <c r="K46" s="16"/>
      <c r="L46" s="34">
        <f>O46*0.25</f>
        <v>375</v>
      </c>
      <c r="M46" s="16">
        <v>550</v>
      </c>
      <c r="N46" s="47"/>
      <c r="O46" s="48">
        <v>1500</v>
      </c>
      <c r="Q46" s="96"/>
      <c r="R46" s="96"/>
      <c r="S46" s="96"/>
    </row>
    <row r="47" spans="1:19" ht="12.75">
      <c r="A47" s="46">
        <v>2</v>
      </c>
      <c r="B47" s="23" t="s">
        <v>83</v>
      </c>
      <c r="C47" s="16"/>
      <c r="D47" s="16"/>
      <c r="E47" s="16">
        <v>1200</v>
      </c>
      <c r="F47" s="16"/>
      <c r="G47" s="16"/>
      <c r="H47" s="16"/>
      <c r="I47" s="16"/>
      <c r="J47" s="16"/>
      <c r="K47" s="16"/>
      <c r="L47" s="34">
        <f>O47*0.25</f>
        <v>1000</v>
      </c>
      <c r="M47" s="16">
        <v>1200</v>
      </c>
      <c r="N47" s="16"/>
      <c r="O47" s="27">
        <v>4000</v>
      </c>
      <c r="Q47" s="96"/>
      <c r="R47" s="96"/>
      <c r="S47" s="96"/>
    </row>
    <row r="48" spans="1:19" ht="12.75">
      <c r="A48" s="46">
        <v>3</v>
      </c>
      <c r="B48" s="23" t="s">
        <v>75</v>
      </c>
      <c r="C48" s="3"/>
      <c r="D48" s="3"/>
      <c r="E48" s="22">
        <v>2700</v>
      </c>
      <c r="F48" s="3"/>
      <c r="G48" s="11"/>
      <c r="H48" s="11"/>
      <c r="I48" s="11"/>
      <c r="J48" s="11"/>
      <c r="K48" s="11"/>
      <c r="L48" s="34">
        <f>O48*0.25</f>
        <v>1850</v>
      </c>
      <c r="M48" s="11">
        <v>5500</v>
      </c>
      <c r="N48" s="11"/>
      <c r="O48" s="3">
        <v>7400</v>
      </c>
      <c r="Q48" s="96"/>
      <c r="R48" s="96"/>
      <c r="S48" s="96"/>
    </row>
    <row r="49" spans="1:19" ht="12.75">
      <c r="A49" s="4">
        <v>4</v>
      </c>
      <c r="B49" s="6" t="s">
        <v>39</v>
      </c>
      <c r="C49" s="16"/>
      <c r="D49" s="16"/>
      <c r="E49" s="16">
        <v>3090</v>
      </c>
      <c r="F49" s="16"/>
      <c r="G49" s="16"/>
      <c r="H49" s="16">
        <v>10000</v>
      </c>
      <c r="I49" s="16"/>
      <c r="J49" s="16"/>
      <c r="K49" s="16"/>
      <c r="L49" s="34">
        <f>O49*0.25</f>
        <v>6550</v>
      </c>
      <c r="M49" s="16">
        <v>9800</v>
      </c>
      <c r="N49" s="16"/>
      <c r="O49" s="3">
        <v>26200</v>
      </c>
      <c r="Q49" s="96"/>
      <c r="R49" s="96"/>
      <c r="S49" s="96"/>
    </row>
    <row r="50" spans="1:19" ht="12.75">
      <c r="A50" s="41"/>
      <c r="B50" s="7" t="s">
        <v>34</v>
      </c>
      <c r="C50" s="17"/>
      <c r="D50" s="7"/>
      <c r="E50" s="7">
        <f>SUM(E46:E49)</f>
        <v>6990</v>
      </c>
      <c r="F50" s="7"/>
      <c r="G50" s="7"/>
      <c r="H50" s="17">
        <f>SUM(H46:H49)</f>
        <v>10550</v>
      </c>
      <c r="I50" s="7"/>
      <c r="J50" s="7"/>
      <c r="K50" s="7"/>
      <c r="L50" s="17">
        <f>SUM(L46:L49)</f>
        <v>9775</v>
      </c>
      <c r="M50" s="17">
        <f>SUM(M46:M49)</f>
        <v>17050</v>
      </c>
      <c r="N50" s="17"/>
      <c r="O50" s="3">
        <f>SUM(O46:O49)</f>
        <v>39100</v>
      </c>
      <c r="Q50" s="96"/>
      <c r="R50" s="96"/>
      <c r="S50" s="96"/>
    </row>
    <row r="51" spans="1:19" ht="12.75">
      <c r="A51" s="21"/>
      <c r="B51" s="21" t="s">
        <v>35</v>
      </c>
      <c r="C51" s="21"/>
      <c r="D51" s="21"/>
      <c r="E51" s="21">
        <f>E44+E50</f>
        <v>34040</v>
      </c>
      <c r="F51" s="21"/>
      <c r="G51" s="21"/>
      <c r="H51" s="259">
        <f>H44+H50</f>
        <v>32617</v>
      </c>
      <c r="I51" s="21"/>
      <c r="J51" s="21"/>
      <c r="K51" s="21"/>
      <c r="L51" s="21">
        <f>L44+L50</f>
        <v>49231.5</v>
      </c>
      <c r="M51" s="21">
        <f>M44+M50</f>
        <v>67573</v>
      </c>
      <c r="N51" s="21"/>
      <c r="O51" s="15">
        <f>O44+O50</f>
        <v>196926</v>
      </c>
      <c r="Q51" s="96"/>
      <c r="R51" s="96"/>
      <c r="S51" s="96"/>
    </row>
    <row r="52" spans="1:19" ht="12.75">
      <c r="A52" s="9"/>
      <c r="B52" s="10" t="s">
        <v>36</v>
      </c>
      <c r="C52" s="10"/>
      <c r="D52" s="10"/>
      <c r="E52" s="10">
        <v>34000</v>
      </c>
      <c r="F52" s="10"/>
      <c r="G52" s="13"/>
      <c r="H52" s="13">
        <v>33000</v>
      </c>
      <c r="I52" s="13"/>
      <c r="J52" s="13"/>
      <c r="K52" s="13"/>
      <c r="L52" s="13"/>
      <c r="M52" s="13"/>
      <c r="N52" s="13"/>
      <c r="O52" s="236">
        <v>122000</v>
      </c>
      <c r="Q52" s="96"/>
      <c r="R52" s="96"/>
      <c r="S52" s="96"/>
    </row>
    <row r="53" spans="1:19" ht="12.75">
      <c r="A53" s="3"/>
      <c r="B53" s="3" t="s">
        <v>38</v>
      </c>
      <c r="C53" s="3"/>
      <c r="D53" s="3"/>
      <c r="E53" s="3">
        <f aca="true" t="shared" si="3" ref="E53:L53">E52-E51</f>
        <v>-40</v>
      </c>
      <c r="F53" s="3"/>
      <c r="G53" s="3"/>
      <c r="H53" s="3">
        <f t="shared" si="3"/>
        <v>383</v>
      </c>
      <c r="I53" s="3">
        <f t="shared" si="3"/>
        <v>0</v>
      </c>
      <c r="J53" s="3">
        <f t="shared" si="3"/>
        <v>0</v>
      </c>
      <c r="K53" s="3">
        <f t="shared" si="3"/>
        <v>0</v>
      </c>
      <c r="L53" s="3">
        <f t="shared" si="3"/>
        <v>-49231.5</v>
      </c>
      <c r="M53" s="3"/>
      <c r="N53" s="3"/>
      <c r="O53" s="3"/>
      <c r="Q53" s="96"/>
      <c r="R53" s="96"/>
      <c r="S53" s="96"/>
    </row>
    <row r="54" spans="17:19" ht="12.75">
      <c r="Q54" s="96"/>
      <c r="R54" s="96"/>
      <c r="S54" s="96"/>
    </row>
    <row r="55" spans="1:1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Q55" s="96"/>
      <c r="R55" s="96"/>
      <c r="S55" s="96"/>
    </row>
    <row r="56" spans="1:19" ht="12.75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265"/>
      <c r="N56" s="185"/>
      <c r="O56" s="5"/>
      <c r="Q56" s="96"/>
      <c r="R56" s="96"/>
      <c r="S56" s="96"/>
    </row>
    <row r="57" spans="1:19" ht="12.75">
      <c r="A57" s="185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265"/>
      <c r="N57" s="185"/>
      <c r="O57" s="5"/>
      <c r="Q57" s="96"/>
      <c r="R57" s="96"/>
      <c r="S57" s="96"/>
    </row>
    <row r="58" spans="1:1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245"/>
      <c r="N58" s="5"/>
      <c r="O58" s="5"/>
      <c r="Q58" s="96"/>
      <c r="R58" s="96"/>
      <c r="S58" s="96"/>
    </row>
    <row r="59" spans="1:1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96"/>
      <c r="R59" s="96"/>
      <c r="S59" s="96"/>
    </row>
    <row r="60" spans="17:19" ht="12.75">
      <c r="Q60" s="96"/>
      <c r="R60" s="96"/>
      <c r="S60" s="96"/>
    </row>
    <row r="61" spans="17:19" ht="12.75">
      <c r="Q61" s="96"/>
      <c r="R61" s="96"/>
      <c r="S61" s="96"/>
    </row>
    <row r="62" spans="17:19" ht="12.75">
      <c r="Q62" s="96"/>
      <c r="R62" s="96"/>
      <c r="S62" s="96"/>
    </row>
    <row r="63" spans="1:19" ht="12.75">
      <c r="A63" s="96"/>
      <c r="B63" s="96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96"/>
      <c r="N63" s="246"/>
      <c r="O63" s="96"/>
      <c r="P63" s="96"/>
      <c r="Q63" s="96"/>
      <c r="R63" s="96"/>
      <c r="S63" s="96"/>
    </row>
    <row r="64" spans="1:19" ht="12.75">
      <c r="A64" s="96"/>
      <c r="B64" s="96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96"/>
      <c r="N64" s="96"/>
      <c r="O64" s="96"/>
      <c r="P64" s="96"/>
      <c r="Q64" s="96"/>
      <c r="R64" s="96"/>
      <c r="S64" s="96"/>
    </row>
    <row r="65" spans="1:19" ht="12.75">
      <c r="A65" s="96"/>
      <c r="B65" s="96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96"/>
      <c r="N65" s="96"/>
      <c r="O65" s="96"/>
      <c r="P65" s="96"/>
      <c r="Q65" s="96"/>
      <c r="R65" s="96"/>
      <c r="S65" s="96"/>
    </row>
    <row r="66" spans="1:19" ht="12.7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1:19" ht="12.7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1:19" ht="12.7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1:19" ht="15">
      <c r="A69" s="96"/>
      <c r="B69" s="96"/>
      <c r="C69" s="96"/>
      <c r="D69" s="247"/>
      <c r="E69" s="247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1:19" ht="12.7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1:19" ht="12.75">
      <c r="A71" s="96"/>
      <c r="B71" s="96"/>
      <c r="C71" s="248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1:19" ht="12.75">
      <c r="A72" s="96"/>
      <c r="B72" s="249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1:19" ht="12.75">
      <c r="A73" s="729"/>
      <c r="B73" s="250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1:19" ht="12.75">
      <c r="A74" s="729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96"/>
      <c r="N74" s="96"/>
      <c r="O74" s="96"/>
      <c r="P74" s="96"/>
      <c r="Q74" s="96"/>
      <c r="R74" s="96"/>
      <c r="S74" s="96"/>
    </row>
    <row r="75" spans="1:19" ht="12.75">
      <c r="A75" s="250"/>
      <c r="B75" s="96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96"/>
      <c r="N75" s="246"/>
      <c r="O75" s="96"/>
      <c r="P75" s="96"/>
      <c r="Q75" s="96"/>
      <c r="R75" s="96"/>
      <c r="S75" s="96"/>
    </row>
    <row r="76" spans="1:19" ht="12.75">
      <c r="A76" s="250"/>
      <c r="B76" s="96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96"/>
      <c r="N76" s="246"/>
      <c r="O76" s="96"/>
      <c r="P76" s="96"/>
      <c r="Q76" s="96"/>
      <c r="R76" s="96"/>
      <c r="S76" s="96"/>
    </row>
    <row r="77" spans="1:19" ht="12.75">
      <c r="A77" s="250"/>
      <c r="B77" s="96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96"/>
      <c r="N77" s="246"/>
      <c r="O77" s="96"/>
      <c r="P77" s="96"/>
      <c r="Q77" s="96"/>
      <c r="R77" s="96"/>
      <c r="S77" s="96"/>
    </row>
    <row r="78" spans="1:19" ht="12.75">
      <c r="A78" s="250"/>
      <c r="B78" s="96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96"/>
      <c r="N78" s="246"/>
      <c r="O78" s="96"/>
      <c r="P78" s="96"/>
      <c r="Q78" s="96"/>
      <c r="R78" s="96"/>
      <c r="S78" s="96"/>
    </row>
    <row r="79" spans="1:19" ht="12.75">
      <c r="A79" s="250"/>
      <c r="B79" s="96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96"/>
      <c r="N79" s="246"/>
      <c r="O79" s="96"/>
      <c r="P79" s="96"/>
      <c r="Q79" s="96"/>
      <c r="R79" s="96"/>
      <c r="S79" s="96"/>
    </row>
    <row r="80" spans="1:19" ht="12.75">
      <c r="A80" s="250"/>
      <c r="B80" s="96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96"/>
      <c r="N80" s="246"/>
      <c r="O80" s="96"/>
      <c r="P80" s="96"/>
      <c r="Q80" s="96"/>
      <c r="R80" s="96"/>
      <c r="S80" s="96"/>
    </row>
    <row r="81" spans="1:19" ht="12.75">
      <c r="A81" s="250"/>
      <c r="B81" s="96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96"/>
      <c r="N81" s="246"/>
      <c r="O81" s="96"/>
      <c r="P81" s="96"/>
      <c r="Q81" s="96"/>
      <c r="R81" s="96"/>
      <c r="S81" s="96"/>
    </row>
    <row r="82" spans="1:19" ht="12.75">
      <c r="A82" s="250"/>
      <c r="B82" s="96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96"/>
      <c r="N82" s="246"/>
      <c r="O82" s="96"/>
      <c r="P82" s="96"/>
      <c r="Q82" s="96"/>
      <c r="R82" s="96"/>
      <c r="S82" s="96"/>
    </row>
    <row r="83" spans="1:19" ht="12.75">
      <c r="A83" s="250"/>
      <c r="B83" s="96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96"/>
      <c r="N83" s="246"/>
      <c r="O83" s="96"/>
      <c r="P83" s="96"/>
      <c r="Q83" s="96"/>
      <c r="R83" s="96"/>
      <c r="S83" s="96"/>
    </row>
    <row r="84" spans="1:19" ht="12.75">
      <c r="A84" s="250"/>
      <c r="B84" s="96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96"/>
      <c r="N84" s="246"/>
      <c r="O84" s="96"/>
      <c r="P84" s="96"/>
      <c r="Q84" s="96"/>
      <c r="R84" s="96"/>
      <c r="S84" s="96"/>
    </row>
    <row r="85" spans="1:19" ht="12.75">
      <c r="A85" s="250"/>
      <c r="B85" s="96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96"/>
      <c r="N85" s="246"/>
      <c r="O85" s="96"/>
      <c r="P85" s="96"/>
      <c r="Q85" s="96"/>
      <c r="R85" s="96"/>
      <c r="S85" s="96"/>
    </row>
    <row r="86" spans="1:19" ht="12.75">
      <c r="A86" s="250"/>
      <c r="B86" s="96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96"/>
      <c r="N86" s="246"/>
      <c r="O86" s="96"/>
      <c r="P86" s="96"/>
      <c r="Q86" s="96"/>
      <c r="R86" s="96"/>
      <c r="S86" s="96"/>
    </row>
    <row r="87" spans="1:19" ht="12.75">
      <c r="A87" s="250"/>
      <c r="B87" s="96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96"/>
      <c r="N87" s="246"/>
      <c r="O87" s="96"/>
      <c r="P87" s="96"/>
      <c r="Q87" s="96"/>
      <c r="R87" s="96"/>
      <c r="S87" s="96"/>
    </row>
    <row r="88" spans="1:19" ht="12.75">
      <c r="A88" s="250"/>
      <c r="B88" s="96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96"/>
      <c r="N88" s="246"/>
      <c r="O88" s="96"/>
      <c r="P88" s="96"/>
      <c r="Q88" s="96"/>
      <c r="R88" s="96"/>
      <c r="S88" s="96"/>
    </row>
    <row r="89" spans="1:19" ht="12.75">
      <c r="A89" s="250"/>
      <c r="B89" s="96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96"/>
      <c r="N89" s="246"/>
      <c r="O89" s="96"/>
      <c r="P89" s="96"/>
      <c r="Q89" s="96"/>
      <c r="R89" s="96"/>
      <c r="S89" s="96"/>
    </row>
    <row r="90" spans="1:19" ht="12.75">
      <c r="A90" s="250"/>
      <c r="B90" s="96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96"/>
      <c r="N90" s="246"/>
      <c r="O90" s="96"/>
      <c r="P90" s="96"/>
      <c r="Q90" s="96"/>
      <c r="R90" s="96"/>
      <c r="S90" s="96"/>
    </row>
    <row r="91" spans="1:19" ht="12.75">
      <c r="A91" s="250"/>
      <c r="B91" s="96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96"/>
      <c r="N91" s="246"/>
      <c r="O91" s="96"/>
      <c r="P91" s="96"/>
      <c r="Q91" s="96"/>
      <c r="R91" s="96"/>
      <c r="S91" s="96"/>
    </row>
    <row r="92" spans="1:19" ht="12.75">
      <c r="A92" s="250"/>
      <c r="B92" s="252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96"/>
      <c r="N92" s="246"/>
      <c r="O92" s="96"/>
      <c r="P92" s="96"/>
      <c r="Q92" s="96"/>
      <c r="R92" s="96"/>
      <c r="S92" s="96"/>
    </row>
    <row r="93" spans="1:19" ht="12.75">
      <c r="A93" s="250"/>
      <c r="B93" s="96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96"/>
      <c r="N93" s="246"/>
      <c r="O93" s="96"/>
      <c r="P93" s="96"/>
      <c r="Q93" s="96"/>
      <c r="R93" s="96"/>
      <c r="S93" s="96"/>
    </row>
    <row r="94" spans="1:19" ht="12.75">
      <c r="A94" s="250"/>
      <c r="B94" s="96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96"/>
      <c r="N94" s="246"/>
      <c r="O94" s="96"/>
      <c r="P94" s="96"/>
      <c r="Q94" s="96"/>
      <c r="R94" s="96"/>
      <c r="S94" s="96"/>
    </row>
    <row r="95" spans="1:19" ht="12.75">
      <c r="A95" s="250"/>
      <c r="B95" s="96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96"/>
      <c r="N95" s="246"/>
      <c r="O95" s="96"/>
      <c r="P95" s="96"/>
      <c r="Q95" s="96"/>
      <c r="R95" s="96"/>
      <c r="S95" s="96"/>
    </row>
    <row r="96" spans="1:19" ht="12.75">
      <c r="A96" s="250"/>
      <c r="B96" s="96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96"/>
      <c r="N96" s="246"/>
      <c r="O96" s="96"/>
      <c r="P96" s="96"/>
      <c r="Q96" s="96"/>
      <c r="R96" s="96"/>
      <c r="S96" s="96"/>
    </row>
    <row r="97" spans="1:19" ht="12.75">
      <c r="A97" s="250"/>
      <c r="B97" s="96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96"/>
      <c r="N97" s="246"/>
      <c r="O97" s="96"/>
      <c r="P97" s="96"/>
      <c r="Q97" s="96"/>
      <c r="R97" s="96"/>
      <c r="S97" s="96"/>
    </row>
    <row r="98" spans="1:19" ht="12.75">
      <c r="A98" s="250"/>
      <c r="B98" s="96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96"/>
      <c r="N98" s="246"/>
      <c r="O98" s="96"/>
      <c r="P98" s="96"/>
      <c r="Q98" s="96"/>
      <c r="R98" s="96"/>
      <c r="S98" s="96"/>
    </row>
    <row r="99" spans="1:19" ht="12.75">
      <c r="A99" s="250"/>
      <c r="B99" s="96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96"/>
      <c r="N99" s="246"/>
      <c r="O99" s="96"/>
      <c r="P99" s="96"/>
      <c r="Q99" s="96"/>
      <c r="R99" s="96"/>
      <c r="S99" s="96"/>
    </row>
    <row r="100" spans="1:19" ht="12.75">
      <c r="A100" s="250"/>
      <c r="B100" s="96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96"/>
      <c r="N100" s="246"/>
      <c r="O100" s="96"/>
      <c r="P100" s="96"/>
      <c r="Q100" s="96"/>
      <c r="R100" s="96"/>
      <c r="S100" s="96"/>
    </row>
    <row r="101" spans="1:19" ht="12.75">
      <c r="A101" s="250"/>
      <c r="B101" s="96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96"/>
      <c r="N101" s="246"/>
      <c r="O101" s="96"/>
      <c r="P101" s="96"/>
      <c r="Q101" s="96"/>
      <c r="R101" s="96"/>
      <c r="S101" s="96"/>
    </row>
    <row r="102" spans="1:19" ht="12.75">
      <c r="A102" s="250"/>
      <c r="B102" s="96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96"/>
      <c r="N102" s="246"/>
      <c r="O102" s="96"/>
      <c r="P102" s="96"/>
      <c r="Q102" s="96"/>
      <c r="R102" s="96"/>
      <c r="S102" s="96"/>
    </row>
    <row r="103" spans="1:19" ht="12.75">
      <c r="A103" s="250"/>
      <c r="B103" s="96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96"/>
      <c r="N103" s="246"/>
      <c r="O103" s="96"/>
      <c r="P103" s="96"/>
      <c r="Q103" s="96"/>
      <c r="R103" s="96"/>
      <c r="S103" s="96"/>
    </row>
    <row r="104" spans="1:19" ht="12.75">
      <c r="A104" s="250"/>
      <c r="B104" s="96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96"/>
      <c r="N104" s="246"/>
      <c r="O104" s="96"/>
      <c r="P104" s="96"/>
      <c r="Q104" s="96"/>
      <c r="R104" s="96"/>
      <c r="S104" s="96"/>
    </row>
    <row r="105" spans="1:19" ht="12.75">
      <c r="A105" s="250"/>
      <c r="B105" s="96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96"/>
      <c r="N105" s="246"/>
      <c r="O105" s="96"/>
      <c r="P105" s="96"/>
      <c r="Q105" s="96"/>
      <c r="R105" s="96"/>
      <c r="S105" s="96"/>
    </row>
    <row r="106" spans="1:19" ht="12.75">
      <c r="A106" s="250"/>
      <c r="B106" s="96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96"/>
      <c r="N106" s="246"/>
      <c r="O106" s="96"/>
      <c r="P106" s="96"/>
      <c r="Q106" s="96"/>
      <c r="R106" s="96"/>
      <c r="S106" s="96"/>
    </row>
    <row r="107" spans="1:19" ht="12.75">
      <c r="A107" s="250"/>
      <c r="B107" s="96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96"/>
      <c r="N107" s="246"/>
      <c r="O107" s="96"/>
      <c r="P107" s="96"/>
      <c r="Q107" s="96"/>
      <c r="R107" s="96"/>
      <c r="S107" s="96"/>
    </row>
    <row r="108" spans="1:19" ht="12.75">
      <c r="A108" s="250"/>
      <c r="B108" s="96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96"/>
      <c r="N108" s="246"/>
      <c r="O108" s="96"/>
      <c r="P108" s="96"/>
      <c r="Q108" s="96"/>
      <c r="R108" s="96"/>
      <c r="S108" s="96"/>
    </row>
    <row r="109" spans="1:19" ht="12.75">
      <c r="A109" s="253"/>
      <c r="B109" s="254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96"/>
      <c r="O109" s="96"/>
      <c r="P109" s="96"/>
      <c r="Q109" s="96"/>
      <c r="R109" s="96"/>
      <c r="S109" s="96"/>
    </row>
    <row r="110" spans="1:19" ht="12.75">
      <c r="A110" s="250"/>
      <c r="B110" s="184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</row>
    <row r="111" spans="1:19" ht="12.75">
      <c r="A111" s="250"/>
      <c r="B111" s="96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96"/>
      <c r="N111" s="246"/>
      <c r="O111" s="96"/>
      <c r="P111" s="96"/>
      <c r="Q111" s="96"/>
      <c r="R111" s="96"/>
      <c r="S111" s="96"/>
    </row>
    <row r="112" spans="1:19" ht="12.75">
      <c r="A112" s="250"/>
      <c r="B112" s="96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96"/>
      <c r="N112" s="246"/>
      <c r="O112" s="96"/>
      <c r="P112" s="96"/>
      <c r="Q112" s="96"/>
      <c r="R112" s="96"/>
      <c r="S112" s="96"/>
    </row>
    <row r="113" spans="1:19" ht="12.75">
      <c r="A113" s="250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246"/>
      <c r="O113" s="96"/>
      <c r="P113" s="96"/>
      <c r="Q113" s="96"/>
      <c r="R113" s="96"/>
      <c r="S113" s="96"/>
    </row>
    <row r="114" spans="1:19" ht="12.75">
      <c r="A114" s="250"/>
      <c r="B114" s="96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96"/>
      <c r="N114" s="246"/>
      <c r="O114" s="96"/>
      <c r="P114" s="96"/>
      <c r="Q114" s="96"/>
      <c r="R114" s="96"/>
      <c r="S114" s="96"/>
    </row>
    <row r="115" spans="1:19" ht="12.75">
      <c r="A115" s="254"/>
      <c r="B115" s="254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6"/>
      <c r="N115" s="96"/>
      <c r="O115" s="96"/>
      <c r="P115" s="96"/>
      <c r="Q115" s="96"/>
      <c r="R115" s="96"/>
      <c r="S115" s="96"/>
    </row>
    <row r="116" spans="1:19" ht="12.75">
      <c r="A116" s="254"/>
      <c r="B116" s="254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96"/>
      <c r="O116" s="96"/>
      <c r="P116" s="96"/>
      <c r="Q116" s="96"/>
      <c r="R116" s="96"/>
      <c r="S116" s="96"/>
    </row>
    <row r="117" spans="1:19" ht="12.75">
      <c r="A117" s="257"/>
      <c r="B117" s="258"/>
      <c r="C117" s="258"/>
      <c r="D117" s="258"/>
      <c r="E117" s="258"/>
      <c r="F117" s="258"/>
      <c r="G117" s="258"/>
      <c r="H117" s="258"/>
      <c r="I117" s="258"/>
      <c r="J117" s="258"/>
      <c r="K117" s="258"/>
      <c r="L117" s="258"/>
      <c r="M117" s="96"/>
      <c r="N117" s="96"/>
      <c r="O117" s="96"/>
      <c r="P117" s="96"/>
      <c r="Q117" s="96"/>
      <c r="R117" s="96"/>
      <c r="S117" s="96"/>
    </row>
    <row r="118" spans="1:19" ht="12.75">
      <c r="A118" s="96"/>
      <c r="B118" s="96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96"/>
      <c r="N118" s="96"/>
      <c r="O118" s="96"/>
      <c r="P118" s="96"/>
      <c r="Q118" s="96"/>
      <c r="R118" s="96"/>
      <c r="S118" s="96"/>
    </row>
    <row r="119" spans="1:19" ht="12.7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</row>
    <row r="120" spans="1:19" ht="12.7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</row>
    <row r="121" spans="1:19" ht="12.7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</row>
    <row r="122" spans="1:19" ht="12.7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</row>
    <row r="123" spans="1:19" ht="12.7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</row>
    <row r="124" spans="1:19" ht="12.7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</row>
    <row r="125" spans="1:19" ht="12.7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</row>
    <row r="126" spans="1:19" ht="12.75">
      <c r="A126" s="250"/>
      <c r="B126" s="96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96"/>
      <c r="N126" s="96"/>
      <c r="O126" s="96"/>
      <c r="P126" s="96"/>
      <c r="Q126" s="96"/>
      <c r="R126" s="96"/>
      <c r="S126" s="96"/>
    </row>
    <row r="127" spans="1:19" ht="12.75">
      <c r="A127" s="96"/>
      <c r="B127" s="96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96"/>
      <c r="N127" s="96"/>
      <c r="O127" s="96"/>
      <c r="P127" s="96"/>
      <c r="Q127" s="96"/>
      <c r="R127" s="96"/>
      <c r="S127" s="96"/>
    </row>
    <row r="128" spans="1:19" ht="12.75">
      <c r="A128" s="96"/>
      <c r="B128" s="96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96"/>
      <c r="N128" s="96"/>
      <c r="O128" s="96"/>
      <c r="P128" s="96"/>
      <c r="Q128" s="96"/>
      <c r="R128" s="96"/>
      <c r="S128" s="96"/>
    </row>
    <row r="129" spans="1:19" ht="12.75">
      <c r="A129" s="96"/>
      <c r="B129" s="96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96"/>
      <c r="N129" s="96"/>
      <c r="O129" s="96"/>
      <c r="P129" s="96"/>
      <c r="Q129" s="96"/>
      <c r="R129" s="96"/>
      <c r="S129" s="96"/>
    </row>
    <row r="130" spans="1:19" ht="12.7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</row>
    <row r="131" spans="1:19" ht="12.7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</row>
    <row r="132" spans="1:19" ht="12.7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</row>
    <row r="133" spans="1:19" ht="12.7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</row>
    <row r="134" spans="1:19" ht="12.7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</row>
    <row r="135" spans="1:19" ht="12.7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</row>
    <row r="136" spans="1:19" ht="12.7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</row>
    <row r="137" spans="1:19" ht="12.7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</row>
    <row r="138" spans="1:19" ht="12.7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</row>
    <row r="139" spans="1:19" ht="12.7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</row>
    <row r="140" spans="1:19" ht="12.7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</row>
    <row r="141" spans="1:19" ht="12.7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</row>
    <row r="142" spans="1:19" ht="12.7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</row>
    <row r="143" spans="1:19" ht="12.7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</row>
    <row r="144" spans="1:19" ht="12.7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</row>
    <row r="145" spans="1:19" ht="12.7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</row>
    <row r="146" spans="1:19" ht="12.7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</row>
    <row r="147" spans="1:19" ht="12.7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</row>
    <row r="148" spans="1:19" ht="12.7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</row>
    <row r="149" spans="1:19" ht="12.7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</row>
    <row r="150" spans="1:19" ht="12.7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</row>
    <row r="151" spans="1:19" ht="12.7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</row>
    <row r="152" spans="1:19" ht="12.7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</row>
    <row r="153" spans="1:19" ht="12.7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</row>
    <row r="154" spans="1:19" ht="12.7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</row>
    <row r="155" spans="1:19" ht="12.7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</row>
    <row r="156" spans="1:19" ht="12.7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</row>
    <row r="157" spans="1:19" ht="12.7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</row>
    <row r="158" spans="1:19" ht="12.7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</row>
    <row r="159" spans="1:19" ht="12.7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</row>
    <row r="160" spans="1:19" ht="12.7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</row>
    <row r="161" spans="1:19" ht="12.7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</row>
    <row r="162" spans="1:19" ht="12.7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</row>
    <row r="163" spans="1:19" ht="12.7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</row>
    <row r="164" spans="1:19" ht="12.7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</row>
    <row r="165" spans="1:19" ht="12.7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</row>
    <row r="166" spans="1:19" ht="12.7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</row>
    <row r="167" spans="1:19" ht="12.7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</row>
    <row r="168" spans="1:19" ht="12.7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</row>
    <row r="169" spans="1:19" ht="12.7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</row>
    <row r="170" spans="1:19" ht="12.7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</row>
    <row r="171" spans="1:19" ht="12.7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</row>
    <row r="172" spans="1:19" ht="12.7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</row>
    <row r="173" spans="1:19" ht="12.7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</row>
    <row r="174" spans="1:19" ht="12.7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</row>
    <row r="175" spans="1:19" ht="12.7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</row>
    <row r="176" spans="1:19" ht="12.7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1:19" ht="12.7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</row>
    <row r="178" spans="1:19" ht="12.7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</row>
    <row r="179" spans="1:19" ht="12.7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</row>
    <row r="180" spans="1:19" ht="12.7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</row>
    <row r="181" spans="1:19" ht="12.7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</row>
    <row r="182" spans="1:19" ht="12.7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</row>
    <row r="183" spans="1:19" ht="12.7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</row>
    <row r="184" spans="1:19" ht="12.7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</row>
    <row r="185" spans="1:19" ht="12.7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</row>
    <row r="186" spans="1:19" ht="12.7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</row>
    <row r="187" spans="1:19" ht="12.7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</row>
    <row r="188" spans="1:19" ht="12.7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</row>
    <row r="189" spans="1:19" ht="12.7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</row>
    <row r="190" spans="1:19" ht="12.7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</row>
    <row r="191" spans="1:19" ht="12.7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</row>
    <row r="192" spans="1:19" ht="12.7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</row>
    <row r="193" spans="1:19" ht="12.7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</row>
    <row r="194" spans="1:19" ht="12.7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</row>
    <row r="195" spans="1:19" ht="12.7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</row>
    <row r="196" spans="1:19" ht="12.7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</row>
    <row r="197" spans="1:19" ht="12.7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</row>
    <row r="198" spans="1:19" ht="12.7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</row>
    <row r="199" spans="1:19" ht="12.7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</row>
    <row r="200" spans="1:19" ht="12.7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</row>
    <row r="201" spans="1:19" ht="12.7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</row>
    <row r="202" spans="1:19" ht="12.7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</row>
    <row r="203" spans="1:19" ht="12.7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</row>
    <row r="204" spans="1:19" ht="12.7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</row>
    <row r="205" spans="1:19" ht="12.75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</row>
    <row r="206" spans="1:19" ht="12.75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</row>
    <row r="207" spans="1:19" ht="12.75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</row>
    <row r="208" spans="1:19" ht="12.7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</row>
    <row r="209" spans="1:19" ht="12.7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</row>
    <row r="210" spans="1:19" ht="12.75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</row>
    <row r="211" spans="1:19" ht="12.75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</row>
    <row r="212" spans="1:19" ht="12.7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</row>
    <row r="213" spans="1:19" ht="12.75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</row>
    <row r="214" spans="1:19" ht="12.7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</row>
    <row r="215" spans="1:19" ht="12.75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</row>
    <row r="216" spans="1:19" ht="12.7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</row>
    <row r="217" spans="1:19" ht="12.7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</row>
    <row r="218" spans="1:19" ht="12.75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</row>
    <row r="219" spans="1:19" ht="12.75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</row>
    <row r="220" spans="1:19" ht="12.7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</row>
    <row r="221" spans="1:19" ht="12.75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</row>
    <row r="222" spans="1:19" ht="12.7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</row>
    <row r="223" spans="1:19" ht="12.7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</row>
    <row r="224" spans="1:19" ht="12.7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</row>
    <row r="225" spans="1:19" ht="12.7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</row>
    <row r="226" spans="1:19" ht="12.7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</row>
    <row r="227" spans="1:19" ht="12.75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</row>
    <row r="228" spans="1:19" ht="12.75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</row>
    <row r="229" spans="1:19" ht="12.75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</row>
    <row r="230" spans="1:19" ht="12.7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</row>
    <row r="231" spans="1:19" ht="12.75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</row>
    <row r="232" spans="1:19" ht="12.7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</row>
    <row r="233" spans="1:19" ht="12.75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</row>
    <row r="234" spans="1:19" ht="12.75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</row>
    <row r="235" spans="1:19" ht="12.75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</row>
    <row r="236" spans="1:19" ht="12.75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</row>
    <row r="237" spans="1:19" ht="12.75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</row>
    <row r="238" spans="1:19" ht="12.75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</row>
    <row r="239" spans="1:19" ht="12.75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</row>
    <row r="240" spans="1:19" ht="12.75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</row>
    <row r="241" spans="1:19" ht="12.75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</row>
    <row r="242" spans="1:19" ht="12.7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</row>
    <row r="243" spans="1:19" ht="12.75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</row>
    <row r="244" spans="1:19" ht="12.75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</row>
    <row r="245" spans="1:19" ht="12.75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</row>
    <row r="246" spans="1:19" ht="12.7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</row>
    <row r="247" spans="1:19" ht="12.75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</row>
    <row r="248" spans="1:19" ht="12.7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</row>
    <row r="249" spans="1:19" ht="12.75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</row>
    <row r="250" spans="1:19" ht="12.75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</row>
    <row r="251" spans="1:19" ht="12.75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</row>
    <row r="252" spans="1:19" ht="12.75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</row>
    <row r="253" spans="1:19" ht="12.75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</row>
    <row r="254" spans="1:19" ht="12.75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</row>
    <row r="255" spans="1:19" ht="12.75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</row>
    <row r="256" spans="1:19" ht="12.75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</row>
    <row r="257" spans="1:19" ht="12.75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</row>
    <row r="258" spans="1:19" ht="12.75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</row>
    <row r="259" spans="1:19" ht="12.75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</row>
    <row r="260" spans="1:19" ht="12.75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</row>
    <row r="261" spans="1:19" ht="12.75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</row>
    <row r="262" spans="1:19" ht="12.75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</row>
    <row r="263" spans="1:19" ht="12.75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</row>
    <row r="264" spans="1:19" ht="12.75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</row>
    <row r="265" spans="1:19" ht="12.75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</row>
    <row r="266" spans="1:19" ht="12.75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</row>
    <row r="267" spans="1:19" ht="12.75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</row>
    <row r="268" spans="1:19" ht="12.75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</row>
    <row r="269" spans="1:19" ht="12.75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</row>
    <row r="270" spans="1:19" ht="12.75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</row>
    <row r="271" spans="1:19" ht="12.75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</row>
    <row r="272" spans="1:19" ht="12.75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</row>
    <row r="273" spans="1:19" ht="12.75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</row>
    <row r="274" spans="1:19" ht="12.75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</row>
    <row r="275" spans="1:19" ht="12.75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</row>
    <row r="276" spans="1:19" ht="12.75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</row>
    <row r="277" spans="1:19" ht="12.75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</row>
    <row r="278" spans="1:19" ht="12.75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</row>
    <row r="279" spans="1:19" ht="12.75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</row>
    <row r="280" spans="1:19" ht="12.75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</row>
    <row r="281" spans="1:19" ht="12.75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</row>
    <row r="282" spans="1:19" ht="12.75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</row>
    <row r="283" spans="1:19" ht="12.75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</row>
    <row r="284" spans="1:19" ht="12.75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</row>
    <row r="285" spans="1:19" ht="12.75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</row>
    <row r="286" spans="1:19" ht="12.75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</row>
    <row r="287" spans="1:19" ht="12.75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</row>
    <row r="288" spans="1:19" ht="12.75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</row>
    <row r="289" spans="1:19" ht="12.75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</row>
    <row r="290" spans="1:19" ht="12.75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</row>
    <row r="291" spans="1:19" ht="12.75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</row>
    <row r="292" spans="1:19" ht="12.75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</row>
    <row r="293" spans="1:19" ht="12.75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</row>
  </sheetData>
  <sheetProtection/>
  <mergeCells count="2">
    <mergeCell ref="A5:A6"/>
    <mergeCell ref="A73:A74"/>
  </mergeCells>
  <printOptions/>
  <pageMargins left="0.3937007874015748" right="0.3937007874015748" top="0.3937007874015748" bottom="0.1968503937007874" header="0" footer="0"/>
  <pageSetup horizontalDpi="120" verticalDpi="120" orientation="landscape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34">
      <pane xSplit="2" topLeftCell="C1" activePane="topRight" state="frozen"/>
      <selection pane="topLeft" activeCell="C14" sqref="C14"/>
      <selection pane="topRight" activeCell="C14" sqref="C14"/>
    </sheetView>
  </sheetViews>
  <sheetFormatPr defaultColWidth="9.00390625" defaultRowHeight="12.75"/>
  <cols>
    <col min="1" max="1" width="5.00390625" style="0" customWidth="1"/>
    <col min="2" max="2" width="37.875" style="0" customWidth="1"/>
    <col min="3" max="3" width="7.75390625" style="0" customWidth="1"/>
    <col min="4" max="4" width="7.25390625" style="0" customWidth="1"/>
    <col min="5" max="5" width="7.25390625" style="665" customWidth="1"/>
    <col min="6" max="6" width="7.25390625" style="0" customWidth="1"/>
    <col min="7" max="10" width="8.25390625" style="0" customWidth="1"/>
    <col min="11" max="11" width="8.625" style="0" customWidth="1"/>
    <col min="12" max="13" width="8.25390625" style="0" customWidth="1"/>
    <col min="14" max="14" width="11.75390625" style="0" customWidth="1"/>
  </cols>
  <sheetData>
    <row r="1" spans="3:6" ht="15">
      <c r="C1" t="s">
        <v>53</v>
      </c>
      <c r="D1" s="1"/>
      <c r="E1" s="664"/>
      <c r="F1" s="1"/>
    </row>
    <row r="2" ht="12.75">
      <c r="A2" t="s">
        <v>37</v>
      </c>
    </row>
    <row r="3" spans="1:3" ht="12.75">
      <c r="A3" t="s">
        <v>533</v>
      </c>
      <c r="C3" t="s">
        <v>534</v>
      </c>
    </row>
    <row r="4" ht="12.75">
      <c r="B4" s="8" t="s">
        <v>171</v>
      </c>
    </row>
    <row r="5" spans="1:14" ht="12.75">
      <c r="A5" s="727" t="s">
        <v>32</v>
      </c>
      <c r="B5" s="42" t="s">
        <v>4</v>
      </c>
      <c r="C5" s="3" t="s">
        <v>141</v>
      </c>
      <c r="D5" s="3"/>
      <c r="E5" s="666"/>
      <c r="F5" s="3"/>
      <c r="G5" s="3"/>
      <c r="H5" s="11"/>
      <c r="I5" s="11"/>
      <c r="J5" s="11"/>
      <c r="K5" s="11" t="s">
        <v>338</v>
      </c>
      <c r="L5" s="11" t="s">
        <v>338</v>
      </c>
      <c r="M5" s="11"/>
      <c r="N5" s="3" t="s">
        <v>42</v>
      </c>
    </row>
    <row r="6" spans="1:14" ht="12.75">
      <c r="A6" s="728"/>
      <c r="B6" s="42" t="s">
        <v>8</v>
      </c>
      <c r="C6" s="4" t="s">
        <v>237</v>
      </c>
      <c r="D6" s="598" t="s">
        <v>334</v>
      </c>
      <c r="E6" s="667" t="s">
        <v>236</v>
      </c>
      <c r="F6" s="660"/>
      <c r="G6" s="599" t="s">
        <v>373</v>
      </c>
      <c r="H6" s="600">
        <v>5</v>
      </c>
      <c r="I6" s="600"/>
      <c r="J6" s="601" t="s">
        <v>374</v>
      </c>
      <c r="K6" s="600" t="s">
        <v>339</v>
      </c>
      <c r="L6" s="12" t="s">
        <v>339</v>
      </c>
      <c r="M6" s="12"/>
      <c r="N6" s="237">
        <v>42356</v>
      </c>
    </row>
    <row r="7" spans="1:15" ht="12.75">
      <c r="A7" s="46">
        <v>1</v>
      </c>
      <c r="B7" s="23" t="s">
        <v>91</v>
      </c>
      <c r="C7" s="34"/>
      <c r="D7" s="602">
        <v>13000</v>
      </c>
      <c r="E7" s="668">
        <v>9000</v>
      </c>
      <c r="F7" s="602"/>
      <c r="G7" s="603"/>
      <c r="H7" s="602"/>
      <c r="I7" s="602"/>
      <c r="J7" s="603"/>
      <c r="K7" s="602"/>
      <c r="L7" s="34">
        <f>N7*0.6</f>
        <v>8949.6</v>
      </c>
      <c r="M7" s="34" t="s">
        <v>236</v>
      </c>
      <c r="N7" s="595">
        <v>14916</v>
      </c>
      <c r="O7" s="20">
        <f>L7/N7</f>
        <v>0.6</v>
      </c>
    </row>
    <row r="8" spans="1:15" ht="12.75">
      <c r="A8" s="46">
        <v>2</v>
      </c>
      <c r="B8" s="88" t="s">
        <v>115</v>
      </c>
      <c r="C8" s="34">
        <v>7700</v>
      </c>
      <c r="D8" s="602"/>
      <c r="E8" s="668"/>
      <c r="F8" s="602"/>
      <c r="G8" s="603"/>
      <c r="H8" s="602"/>
      <c r="I8" s="604"/>
      <c r="J8" s="603">
        <v>12170</v>
      </c>
      <c r="K8" s="602"/>
      <c r="L8" s="34">
        <f>N8*0.6</f>
        <v>7650.599999999999</v>
      </c>
      <c r="M8" s="34" t="s">
        <v>237</v>
      </c>
      <c r="N8" s="596">
        <v>12751</v>
      </c>
      <c r="O8" s="20">
        <f aca="true" t="shared" si="0" ref="O8:O44">L8/N8</f>
        <v>0.6</v>
      </c>
    </row>
    <row r="9" spans="1:15" ht="12.75">
      <c r="A9" s="46">
        <v>3</v>
      </c>
      <c r="B9" s="88" t="s">
        <v>231</v>
      </c>
      <c r="C9" s="87">
        <v>3100</v>
      </c>
      <c r="D9" s="605"/>
      <c r="E9" s="669"/>
      <c r="F9" s="605"/>
      <c r="G9" s="606"/>
      <c r="H9" s="607"/>
      <c r="I9" s="608"/>
      <c r="J9" s="609"/>
      <c r="K9" s="607"/>
      <c r="L9" s="34">
        <f>N9*0.65</f>
        <v>3042</v>
      </c>
      <c r="M9" s="89" t="s">
        <v>237</v>
      </c>
      <c r="N9" s="596">
        <v>4680</v>
      </c>
      <c r="O9" s="20">
        <f t="shared" si="0"/>
        <v>0.65</v>
      </c>
    </row>
    <row r="10" spans="1:15" ht="12.75">
      <c r="A10" s="46"/>
      <c r="B10" s="88" t="s">
        <v>232</v>
      </c>
      <c r="C10" s="87"/>
      <c r="D10" s="605">
        <v>12000</v>
      </c>
      <c r="E10" s="669">
        <v>4000</v>
      </c>
      <c r="F10" s="605">
        <v>2500</v>
      </c>
      <c r="G10" s="606"/>
      <c r="H10" s="607"/>
      <c r="I10" s="607"/>
      <c r="J10" s="609"/>
      <c r="K10" s="607">
        <v>4500</v>
      </c>
      <c r="L10" s="34">
        <f>N10*0.65</f>
        <v>3961.75</v>
      </c>
      <c r="M10" s="89" t="s">
        <v>236</v>
      </c>
      <c r="N10" s="596">
        <v>6095</v>
      </c>
      <c r="O10" s="20">
        <f t="shared" si="0"/>
        <v>0.65</v>
      </c>
    </row>
    <row r="11" spans="1:15" ht="12.75">
      <c r="A11" s="4">
        <v>4</v>
      </c>
      <c r="B11" s="88" t="s">
        <v>15</v>
      </c>
      <c r="C11" s="87">
        <v>760</v>
      </c>
      <c r="D11" s="605"/>
      <c r="E11" s="669"/>
      <c r="F11" s="605"/>
      <c r="G11" s="606"/>
      <c r="H11" s="605"/>
      <c r="I11" s="593"/>
      <c r="J11" s="606">
        <v>900</v>
      </c>
      <c r="K11" s="605"/>
      <c r="L11" s="34">
        <f>N11*0.65</f>
        <v>766.35</v>
      </c>
      <c r="M11" s="87" t="s">
        <v>237</v>
      </c>
      <c r="N11" s="596">
        <v>1179</v>
      </c>
      <c r="O11" s="20">
        <f t="shared" si="0"/>
        <v>0.65</v>
      </c>
    </row>
    <row r="12" spans="1:15" ht="12.75">
      <c r="A12" s="4">
        <v>5</v>
      </c>
      <c r="B12" s="88" t="s">
        <v>64</v>
      </c>
      <c r="C12" s="34"/>
      <c r="D12" s="602"/>
      <c r="E12" s="668">
        <v>2500</v>
      </c>
      <c r="F12" s="602">
        <v>1800</v>
      </c>
      <c r="G12" s="603">
        <v>1800</v>
      </c>
      <c r="H12" s="602"/>
      <c r="I12" s="602"/>
      <c r="J12" s="603"/>
      <c r="K12" s="607">
        <f aca="true" t="shared" si="1" ref="K12:K18">N12*0.8</f>
        <v>3110.4</v>
      </c>
      <c r="L12" s="34">
        <f aca="true" t="shared" si="2" ref="L12:L18">N12*0.65</f>
        <v>2527.2000000000003</v>
      </c>
      <c r="M12" s="34" t="s">
        <v>236</v>
      </c>
      <c r="N12" s="595">
        <v>3888</v>
      </c>
      <c r="O12" s="20">
        <f t="shared" si="0"/>
        <v>0.65</v>
      </c>
    </row>
    <row r="13" spans="1:15" ht="12.75">
      <c r="A13" s="4">
        <v>6</v>
      </c>
      <c r="B13" s="88" t="s">
        <v>461</v>
      </c>
      <c r="C13" s="87"/>
      <c r="D13" s="605"/>
      <c r="E13" s="669">
        <v>3000</v>
      </c>
      <c r="F13" s="605">
        <v>1900</v>
      </c>
      <c r="G13" s="606"/>
      <c r="H13" s="607"/>
      <c r="I13" s="607"/>
      <c r="J13" s="609"/>
      <c r="K13" s="607">
        <f t="shared" si="1"/>
        <v>3524</v>
      </c>
      <c r="L13" s="34">
        <f t="shared" si="2"/>
        <v>2863.25</v>
      </c>
      <c r="M13" s="89" t="s">
        <v>236</v>
      </c>
      <c r="N13" s="595">
        <v>4405</v>
      </c>
      <c r="O13" s="20">
        <f t="shared" si="0"/>
        <v>0.65</v>
      </c>
    </row>
    <row r="14" spans="1:15" ht="12.75">
      <c r="A14" s="4">
        <v>7</v>
      </c>
      <c r="B14" s="88" t="s">
        <v>457</v>
      </c>
      <c r="C14" s="87"/>
      <c r="D14" s="605"/>
      <c r="E14" s="669"/>
      <c r="F14" s="605">
        <v>3300</v>
      </c>
      <c r="G14" s="606">
        <v>3600</v>
      </c>
      <c r="H14" s="607"/>
      <c r="I14" s="607"/>
      <c r="J14" s="609"/>
      <c r="K14" s="607">
        <f t="shared" si="1"/>
        <v>3668.8</v>
      </c>
      <c r="L14" s="34">
        <f t="shared" si="2"/>
        <v>2980.9</v>
      </c>
      <c r="M14" s="89" t="s">
        <v>236</v>
      </c>
      <c r="N14" s="595">
        <v>4586</v>
      </c>
      <c r="O14" s="20">
        <f t="shared" si="0"/>
        <v>0.65</v>
      </c>
    </row>
    <row r="15" spans="1:15" ht="12.75">
      <c r="A15" s="4">
        <v>8</v>
      </c>
      <c r="B15" s="88" t="s">
        <v>116</v>
      </c>
      <c r="C15" s="87">
        <v>1800</v>
      </c>
      <c r="D15" s="605"/>
      <c r="E15" s="669"/>
      <c r="F15" s="605"/>
      <c r="G15" s="606"/>
      <c r="H15" s="607"/>
      <c r="I15" s="608"/>
      <c r="J15" s="609"/>
      <c r="K15" s="607"/>
      <c r="L15" s="34">
        <f>N15*0.65</f>
        <v>1784.25</v>
      </c>
      <c r="M15" s="89" t="s">
        <v>237</v>
      </c>
      <c r="N15" s="595">
        <v>2745</v>
      </c>
      <c r="O15" s="20">
        <f t="shared" si="0"/>
        <v>0.65</v>
      </c>
    </row>
    <row r="16" spans="1:15" ht="12.75">
      <c r="A16" s="4">
        <v>9</v>
      </c>
      <c r="B16" s="88" t="s">
        <v>52</v>
      </c>
      <c r="C16" s="23"/>
      <c r="D16" s="605"/>
      <c r="E16" s="669">
        <v>4300</v>
      </c>
      <c r="F16" s="605">
        <v>4600</v>
      </c>
      <c r="G16" s="606">
        <v>4600</v>
      </c>
      <c r="H16" s="607"/>
      <c r="I16" s="607"/>
      <c r="J16" s="609"/>
      <c r="K16" s="607">
        <f t="shared" si="1"/>
        <v>5296</v>
      </c>
      <c r="L16" s="34">
        <f t="shared" si="2"/>
        <v>4303</v>
      </c>
      <c r="M16" s="83" t="s">
        <v>236</v>
      </c>
      <c r="N16" s="596">
        <v>6620</v>
      </c>
      <c r="O16" s="20">
        <f t="shared" si="0"/>
        <v>0.65</v>
      </c>
    </row>
    <row r="17" spans="1:15" ht="12.75">
      <c r="A17" s="4">
        <v>10</v>
      </c>
      <c r="B17" s="88" t="s">
        <v>55</v>
      </c>
      <c r="C17" s="23"/>
      <c r="D17" s="605"/>
      <c r="E17" s="669"/>
      <c r="F17" s="605"/>
      <c r="G17" s="606"/>
      <c r="H17" s="607"/>
      <c r="I17" s="608"/>
      <c r="J17" s="609">
        <v>5900</v>
      </c>
      <c r="K17" s="607"/>
      <c r="L17" s="34">
        <f>N17*0.65</f>
        <v>4671.55</v>
      </c>
      <c r="M17" s="83" t="s">
        <v>237</v>
      </c>
      <c r="N17" s="595">
        <v>7187</v>
      </c>
      <c r="O17" s="20">
        <f t="shared" si="0"/>
        <v>0.65</v>
      </c>
    </row>
    <row r="18" spans="1:15" ht="12.75">
      <c r="A18" s="4">
        <v>11</v>
      </c>
      <c r="B18" s="88" t="s">
        <v>92</v>
      </c>
      <c r="C18" s="23"/>
      <c r="D18" s="605"/>
      <c r="E18" s="669">
        <v>8100</v>
      </c>
      <c r="F18" s="605">
        <v>4600</v>
      </c>
      <c r="G18" s="606"/>
      <c r="H18" s="607"/>
      <c r="I18" s="607"/>
      <c r="J18" s="609"/>
      <c r="K18" s="607">
        <f t="shared" si="1"/>
        <v>9904</v>
      </c>
      <c r="L18" s="34">
        <f t="shared" si="2"/>
        <v>8047</v>
      </c>
      <c r="M18" s="83" t="s">
        <v>236</v>
      </c>
      <c r="N18" s="596">
        <v>12380</v>
      </c>
      <c r="O18" s="20">
        <f t="shared" si="0"/>
        <v>0.65</v>
      </c>
    </row>
    <row r="19" spans="1:15" ht="12.75">
      <c r="A19" s="4">
        <v>13</v>
      </c>
      <c r="B19" s="88" t="s">
        <v>456</v>
      </c>
      <c r="C19" s="34">
        <v>1770</v>
      </c>
      <c r="D19" s="602"/>
      <c r="E19" s="668"/>
      <c r="F19" s="602"/>
      <c r="G19" s="603"/>
      <c r="H19" s="602"/>
      <c r="I19" s="604"/>
      <c r="J19" s="603"/>
      <c r="K19" s="602"/>
      <c r="L19" s="34">
        <f aca="true" t="shared" si="3" ref="L19:L24">N19*0.65</f>
        <v>1769.95</v>
      </c>
      <c r="M19" s="34" t="s">
        <v>237</v>
      </c>
      <c r="N19" s="595">
        <v>2723</v>
      </c>
      <c r="O19" s="20">
        <f t="shared" si="0"/>
        <v>0.65</v>
      </c>
    </row>
    <row r="20" spans="1:15" ht="12.75">
      <c r="A20" s="4">
        <v>14</v>
      </c>
      <c r="B20" s="88" t="s">
        <v>243</v>
      </c>
      <c r="C20" s="24">
        <v>1500</v>
      </c>
      <c r="D20" s="605"/>
      <c r="E20" s="669"/>
      <c r="F20" s="605"/>
      <c r="G20" s="606"/>
      <c r="H20" s="607"/>
      <c r="I20" s="608"/>
      <c r="J20" s="609">
        <v>600</v>
      </c>
      <c r="K20" s="607"/>
      <c r="L20" s="34">
        <f t="shared" si="3"/>
        <v>1534.65</v>
      </c>
      <c r="M20" s="83" t="s">
        <v>237</v>
      </c>
      <c r="N20" s="595">
        <v>2361</v>
      </c>
      <c r="O20" s="20">
        <f t="shared" si="0"/>
        <v>0.65</v>
      </c>
    </row>
    <row r="21" spans="1:15" ht="12.75">
      <c r="A21" s="4">
        <v>16</v>
      </c>
      <c r="B21" s="88" t="s">
        <v>66</v>
      </c>
      <c r="C21" s="32"/>
      <c r="D21" s="605"/>
      <c r="E21" s="669"/>
      <c r="F21" s="605"/>
      <c r="G21" s="606"/>
      <c r="H21" s="605"/>
      <c r="I21" s="593"/>
      <c r="J21" s="606">
        <v>1000</v>
      </c>
      <c r="K21" s="605"/>
      <c r="L21" s="34">
        <f t="shared" si="3"/>
        <v>0</v>
      </c>
      <c r="M21" s="32" t="s">
        <v>237</v>
      </c>
      <c r="N21" s="595">
        <v>0</v>
      </c>
      <c r="O21" s="20" t="e">
        <f t="shared" si="0"/>
        <v>#DIV/0!</v>
      </c>
    </row>
    <row r="22" spans="1:15" ht="12.75">
      <c r="A22" s="4">
        <v>17</v>
      </c>
      <c r="B22" s="90" t="s">
        <v>393</v>
      </c>
      <c r="C22" s="31">
        <v>1400</v>
      </c>
      <c r="D22" s="602"/>
      <c r="E22" s="668"/>
      <c r="F22" s="602"/>
      <c r="G22" s="603"/>
      <c r="H22" s="610"/>
      <c r="I22" s="611"/>
      <c r="J22" s="612"/>
      <c r="K22" s="610"/>
      <c r="L22" s="34">
        <f t="shared" si="3"/>
        <v>1430.65</v>
      </c>
      <c r="M22" s="92" t="s">
        <v>237</v>
      </c>
      <c r="N22" s="595">
        <v>2201</v>
      </c>
      <c r="O22" s="20">
        <f t="shared" si="0"/>
        <v>0.65</v>
      </c>
    </row>
    <row r="23" spans="1:15" ht="12.75">
      <c r="A23" s="4">
        <v>18</v>
      </c>
      <c r="B23" s="88" t="s">
        <v>90</v>
      </c>
      <c r="C23" s="24">
        <v>2080</v>
      </c>
      <c r="D23" s="605"/>
      <c r="E23" s="669"/>
      <c r="F23" s="605"/>
      <c r="G23" s="606"/>
      <c r="H23" s="605"/>
      <c r="I23" s="593"/>
      <c r="J23" s="606">
        <v>1600</v>
      </c>
      <c r="K23" s="605"/>
      <c r="L23" s="34">
        <f t="shared" si="3"/>
        <v>2026.7</v>
      </c>
      <c r="M23" s="32" t="s">
        <v>237</v>
      </c>
      <c r="N23" s="595">
        <v>3118</v>
      </c>
      <c r="O23" s="20">
        <f t="shared" si="0"/>
        <v>0.65</v>
      </c>
    </row>
    <row r="24" spans="1:15" ht="12.75">
      <c r="A24" s="4">
        <v>19</v>
      </c>
      <c r="B24" s="88" t="s">
        <v>134</v>
      </c>
      <c r="C24" s="34">
        <v>5700</v>
      </c>
      <c r="D24" s="602"/>
      <c r="E24" s="668"/>
      <c r="F24" s="602"/>
      <c r="G24" s="603"/>
      <c r="H24" s="610"/>
      <c r="I24" s="610"/>
      <c r="J24" s="612">
        <v>7560</v>
      </c>
      <c r="K24" s="610"/>
      <c r="L24" s="34">
        <f t="shared" si="3"/>
        <v>5677.1</v>
      </c>
      <c r="M24" s="91" t="s">
        <v>237</v>
      </c>
      <c r="N24" s="597">
        <v>8734</v>
      </c>
      <c r="O24" s="20">
        <f t="shared" si="0"/>
        <v>0.65</v>
      </c>
    </row>
    <row r="25" spans="1:15" ht="12.75">
      <c r="A25" s="4">
        <v>20</v>
      </c>
      <c r="B25" s="88" t="s">
        <v>109</v>
      </c>
      <c r="C25" s="31"/>
      <c r="D25" s="602"/>
      <c r="E25" s="668"/>
      <c r="F25" s="602">
        <v>1300</v>
      </c>
      <c r="G25" s="603">
        <v>1300</v>
      </c>
      <c r="H25" s="610"/>
      <c r="I25" s="610"/>
      <c r="J25" s="612"/>
      <c r="K25" s="607">
        <f>N25*0.8</f>
        <v>0</v>
      </c>
      <c r="L25" s="34">
        <f aca="true" t="shared" si="4" ref="L25:L30">N25*0.65</f>
        <v>0</v>
      </c>
      <c r="M25" s="92" t="s">
        <v>236</v>
      </c>
      <c r="N25" s="597">
        <v>0</v>
      </c>
      <c r="O25" s="20" t="e">
        <f t="shared" si="0"/>
        <v>#DIV/0!</v>
      </c>
    </row>
    <row r="26" spans="1:15" ht="12.75">
      <c r="A26" s="4">
        <v>21</v>
      </c>
      <c r="B26" s="88" t="s">
        <v>110</v>
      </c>
      <c r="C26" s="31"/>
      <c r="D26" s="602"/>
      <c r="E26" s="668">
        <v>1300</v>
      </c>
      <c r="F26" s="602">
        <v>1100</v>
      </c>
      <c r="G26" s="603">
        <v>840</v>
      </c>
      <c r="H26" s="610"/>
      <c r="I26" s="610"/>
      <c r="J26" s="612"/>
      <c r="K26" s="607">
        <f>N26*0.8</f>
        <v>1574.4</v>
      </c>
      <c r="L26" s="34">
        <f t="shared" si="4"/>
        <v>1279.2</v>
      </c>
      <c r="M26" s="92" t="s">
        <v>236</v>
      </c>
      <c r="N26" s="597">
        <v>1968</v>
      </c>
      <c r="O26" s="20">
        <f t="shared" si="0"/>
        <v>0.65</v>
      </c>
    </row>
    <row r="27" spans="1:15" ht="12.75">
      <c r="A27" s="4">
        <v>23</v>
      </c>
      <c r="B27" s="88" t="s">
        <v>135</v>
      </c>
      <c r="C27" s="86">
        <v>800</v>
      </c>
      <c r="D27" s="605"/>
      <c r="E27" s="669"/>
      <c r="F27" s="605"/>
      <c r="G27" s="606"/>
      <c r="H27" s="605"/>
      <c r="I27" s="593"/>
      <c r="J27" s="606">
        <v>270</v>
      </c>
      <c r="K27" s="605"/>
      <c r="L27" s="34">
        <f t="shared" si="4"/>
        <v>757.25</v>
      </c>
      <c r="M27" s="87" t="s">
        <v>237</v>
      </c>
      <c r="N27" s="597">
        <v>1165</v>
      </c>
      <c r="O27" s="20">
        <f t="shared" si="0"/>
        <v>0.65</v>
      </c>
    </row>
    <row r="28" spans="1:15" ht="12.75">
      <c r="A28" s="4">
        <v>24</v>
      </c>
      <c r="B28" s="88" t="s">
        <v>170</v>
      </c>
      <c r="C28" s="24">
        <v>0</v>
      </c>
      <c r="D28" s="605"/>
      <c r="E28" s="669"/>
      <c r="F28" s="605"/>
      <c r="G28" s="606"/>
      <c r="H28" s="605"/>
      <c r="I28" s="593"/>
      <c r="J28" s="606">
        <v>756</v>
      </c>
      <c r="K28" s="605"/>
      <c r="L28" s="34">
        <f t="shared" si="4"/>
        <v>0</v>
      </c>
      <c r="M28" s="32" t="s">
        <v>237</v>
      </c>
      <c r="N28" s="597">
        <v>0</v>
      </c>
      <c r="O28" s="20" t="e">
        <f t="shared" si="0"/>
        <v>#DIV/0!</v>
      </c>
    </row>
    <row r="29" spans="1:15" ht="12.75">
      <c r="A29" s="4">
        <v>25</v>
      </c>
      <c r="B29" s="88" t="s">
        <v>319</v>
      </c>
      <c r="C29" s="24">
        <v>500</v>
      </c>
      <c r="D29" s="605"/>
      <c r="E29" s="669"/>
      <c r="F29" s="605">
        <v>640</v>
      </c>
      <c r="G29" s="606"/>
      <c r="H29" s="605"/>
      <c r="I29" s="605"/>
      <c r="J29" s="606"/>
      <c r="K29" s="607">
        <f>N29*0.8</f>
        <v>611.2</v>
      </c>
      <c r="L29" s="34">
        <f t="shared" si="4"/>
        <v>496.6</v>
      </c>
      <c r="M29" s="32" t="s">
        <v>236</v>
      </c>
      <c r="N29" s="597">
        <v>764</v>
      </c>
      <c r="O29" s="20">
        <f t="shared" si="0"/>
        <v>0.65</v>
      </c>
    </row>
    <row r="30" spans="1:15" ht="12.75">
      <c r="A30" s="4"/>
      <c r="B30" s="88" t="s">
        <v>458</v>
      </c>
      <c r="C30" s="24"/>
      <c r="D30" s="605"/>
      <c r="E30" s="669">
        <v>530</v>
      </c>
      <c r="F30" s="605"/>
      <c r="G30" s="606"/>
      <c r="H30" s="605"/>
      <c r="I30" s="605"/>
      <c r="J30" s="606"/>
      <c r="K30" s="607">
        <f>N30*0.8</f>
        <v>649.6</v>
      </c>
      <c r="L30" s="34">
        <f t="shared" si="4"/>
        <v>527.8000000000001</v>
      </c>
      <c r="M30" s="32" t="s">
        <v>236</v>
      </c>
      <c r="N30" s="597">
        <v>812</v>
      </c>
      <c r="O30" s="20">
        <f>L30/N30</f>
        <v>0.6500000000000001</v>
      </c>
    </row>
    <row r="31" spans="1:15" ht="12.75">
      <c r="A31" s="4"/>
      <c r="B31" s="88" t="s">
        <v>459</v>
      </c>
      <c r="C31" s="24">
        <v>990</v>
      </c>
      <c r="D31" s="605"/>
      <c r="E31" s="669"/>
      <c r="F31" s="605"/>
      <c r="G31" s="606"/>
      <c r="H31" s="605"/>
      <c r="I31" s="605"/>
      <c r="J31" s="606"/>
      <c r="K31" s="605"/>
      <c r="L31" s="34">
        <f aca="true" t="shared" si="5" ref="L31:L38">N31*0.65</f>
        <v>994.5</v>
      </c>
      <c r="M31" s="32" t="s">
        <v>237</v>
      </c>
      <c r="N31" s="597">
        <v>1530</v>
      </c>
      <c r="O31" s="20">
        <f t="shared" si="0"/>
        <v>0.65</v>
      </c>
    </row>
    <row r="32" spans="1:15" ht="12.75">
      <c r="A32" s="4"/>
      <c r="B32" s="88" t="s">
        <v>460</v>
      </c>
      <c r="C32" s="24">
        <v>4800</v>
      </c>
      <c r="D32" s="605"/>
      <c r="E32" s="669"/>
      <c r="F32" s="605"/>
      <c r="G32" s="606"/>
      <c r="H32" s="605"/>
      <c r="I32" s="605"/>
      <c r="J32" s="606"/>
      <c r="K32" s="605"/>
      <c r="L32" s="34">
        <f t="shared" si="5"/>
        <v>4798.95</v>
      </c>
      <c r="M32" s="32" t="s">
        <v>237</v>
      </c>
      <c r="N32" s="597">
        <v>7383</v>
      </c>
      <c r="O32" s="20">
        <f t="shared" si="0"/>
        <v>0.65</v>
      </c>
    </row>
    <row r="33" spans="1:15" ht="12.75">
      <c r="A33" s="4"/>
      <c r="B33" s="88" t="s">
        <v>174</v>
      </c>
      <c r="C33" s="24">
        <v>650</v>
      </c>
      <c r="D33" s="605"/>
      <c r="E33" s="669"/>
      <c r="F33" s="605"/>
      <c r="G33" s="606"/>
      <c r="H33" s="605"/>
      <c r="I33" s="605"/>
      <c r="J33" s="606">
        <v>540</v>
      </c>
      <c r="K33" s="605"/>
      <c r="L33" s="34">
        <f t="shared" si="5"/>
        <v>650.65</v>
      </c>
      <c r="M33" s="32" t="s">
        <v>237</v>
      </c>
      <c r="N33" s="597">
        <v>1001</v>
      </c>
      <c r="O33" s="20">
        <f t="shared" si="0"/>
        <v>0.65</v>
      </c>
    </row>
    <row r="34" spans="1:15" ht="12.75">
      <c r="A34" s="4"/>
      <c r="B34" s="88" t="s">
        <v>166</v>
      </c>
      <c r="C34" s="24">
        <v>2700</v>
      </c>
      <c r="D34" s="605"/>
      <c r="E34" s="669"/>
      <c r="F34" s="605"/>
      <c r="G34" s="606"/>
      <c r="H34" s="605"/>
      <c r="I34" s="605"/>
      <c r="J34" s="606">
        <v>1200</v>
      </c>
      <c r="K34" s="605"/>
      <c r="L34" s="34">
        <f t="shared" si="5"/>
        <v>2657.85</v>
      </c>
      <c r="M34" s="32" t="s">
        <v>237</v>
      </c>
      <c r="N34" s="597">
        <v>4089</v>
      </c>
      <c r="O34" s="20">
        <f t="shared" si="0"/>
        <v>0.65</v>
      </c>
    </row>
    <row r="35" spans="1:15" ht="12.75">
      <c r="A35" s="4"/>
      <c r="B35" s="88" t="s">
        <v>172</v>
      </c>
      <c r="C35" s="24">
        <v>1600</v>
      </c>
      <c r="D35" s="605"/>
      <c r="E35" s="669"/>
      <c r="F35" s="605"/>
      <c r="G35" s="606"/>
      <c r="H35" s="605"/>
      <c r="I35" s="605"/>
      <c r="J35" s="606">
        <v>737</v>
      </c>
      <c r="K35" s="605"/>
      <c r="L35" s="34">
        <f t="shared" si="5"/>
        <v>1675.7</v>
      </c>
      <c r="M35" s="32" t="s">
        <v>237</v>
      </c>
      <c r="N35" s="597">
        <v>2578</v>
      </c>
      <c r="O35" s="20">
        <f t="shared" si="0"/>
        <v>0.65</v>
      </c>
    </row>
    <row r="36" spans="1:15" ht="12.75">
      <c r="A36" s="4"/>
      <c r="B36" s="88" t="s">
        <v>233</v>
      </c>
      <c r="C36" s="24"/>
      <c r="D36" s="605"/>
      <c r="E36" s="669">
        <v>800</v>
      </c>
      <c r="F36" s="605">
        <v>1000</v>
      </c>
      <c r="G36" s="606"/>
      <c r="H36" s="605"/>
      <c r="I36" s="605"/>
      <c r="J36" s="606"/>
      <c r="K36" s="607">
        <f>N36*0.8</f>
        <v>964</v>
      </c>
      <c r="L36" s="34">
        <f t="shared" si="5"/>
        <v>783.25</v>
      </c>
      <c r="M36" s="32" t="s">
        <v>236</v>
      </c>
      <c r="N36" s="597">
        <v>1205</v>
      </c>
      <c r="O36" s="20">
        <f t="shared" si="0"/>
        <v>0.65</v>
      </c>
    </row>
    <row r="37" spans="1:15" ht="12.75">
      <c r="A37" s="4"/>
      <c r="B37" s="88" t="s">
        <v>463</v>
      </c>
      <c r="C37" s="24"/>
      <c r="D37" s="605"/>
      <c r="E37" s="669"/>
      <c r="F37" s="605"/>
      <c r="G37" s="606"/>
      <c r="H37" s="605"/>
      <c r="I37" s="605"/>
      <c r="J37" s="606"/>
      <c r="K37" s="607">
        <f>N37*0.8</f>
        <v>0</v>
      </c>
      <c r="L37" s="34">
        <f t="shared" si="5"/>
        <v>0</v>
      </c>
      <c r="M37" s="32" t="s">
        <v>236</v>
      </c>
      <c r="N37" s="597">
        <v>0</v>
      </c>
      <c r="O37" s="20" t="e">
        <f>L37/N37</f>
        <v>#DIV/0!</v>
      </c>
    </row>
    <row r="38" spans="1:15" ht="12.75">
      <c r="A38" s="4"/>
      <c r="B38" s="88" t="s">
        <v>242</v>
      </c>
      <c r="C38" s="24">
        <v>3900</v>
      </c>
      <c r="D38" s="605"/>
      <c r="E38" s="669"/>
      <c r="F38" s="605"/>
      <c r="G38" s="606"/>
      <c r="H38" s="605"/>
      <c r="I38" s="605"/>
      <c r="J38" s="606"/>
      <c r="K38" s="605"/>
      <c r="L38" s="34">
        <f t="shared" si="5"/>
        <v>3907.15</v>
      </c>
      <c r="M38" s="32" t="s">
        <v>237</v>
      </c>
      <c r="N38" s="597">
        <v>6011</v>
      </c>
      <c r="O38" s="20">
        <f t="shared" si="0"/>
        <v>0.65</v>
      </c>
    </row>
    <row r="39" spans="1:15" ht="12.75">
      <c r="A39" s="4"/>
      <c r="B39" s="88" t="s">
        <v>348</v>
      </c>
      <c r="C39" s="24">
        <v>400</v>
      </c>
      <c r="D39" s="605"/>
      <c r="E39" s="669"/>
      <c r="F39" s="605"/>
      <c r="G39" s="606"/>
      <c r="H39" s="605"/>
      <c r="I39" s="605"/>
      <c r="J39" s="606"/>
      <c r="K39" s="605"/>
      <c r="L39" s="34">
        <f>N39*0.45</f>
        <v>377.55</v>
      </c>
      <c r="M39" s="32" t="s">
        <v>237</v>
      </c>
      <c r="N39" s="597">
        <v>839</v>
      </c>
      <c r="O39" s="20">
        <f t="shared" si="0"/>
        <v>0.45</v>
      </c>
    </row>
    <row r="40" spans="1:15" ht="12.75">
      <c r="A40" s="4"/>
      <c r="B40" s="88" t="s">
        <v>94</v>
      </c>
      <c r="C40" s="24"/>
      <c r="D40" s="605"/>
      <c r="E40" s="669">
        <v>250</v>
      </c>
      <c r="F40" s="605">
        <v>650</v>
      </c>
      <c r="G40" s="606"/>
      <c r="H40" s="605"/>
      <c r="I40" s="605"/>
      <c r="J40" s="606"/>
      <c r="K40" s="607">
        <f>N40*0.8</f>
        <v>276</v>
      </c>
      <c r="L40" s="34">
        <f>N40*0.65</f>
        <v>224.25</v>
      </c>
      <c r="M40" s="32" t="s">
        <v>236</v>
      </c>
      <c r="N40" s="597">
        <v>345</v>
      </c>
      <c r="O40" s="20">
        <f t="shared" si="0"/>
        <v>0.65</v>
      </c>
    </row>
    <row r="41" spans="1:15" ht="12.75">
      <c r="A41" s="4"/>
      <c r="B41" s="88" t="s">
        <v>250</v>
      </c>
      <c r="C41" s="24"/>
      <c r="D41" s="605"/>
      <c r="E41" s="669"/>
      <c r="F41" s="605"/>
      <c r="G41" s="606"/>
      <c r="H41" s="605"/>
      <c r="I41" s="605"/>
      <c r="J41" s="606"/>
      <c r="K41" s="605"/>
      <c r="L41" s="34">
        <f>N41*0.45</f>
        <v>0</v>
      </c>
      <c r="M41" s="32" t="s">
        <v>236</v>
      </c>
      <c r="N41" s="597"/>
      <c r="O41" s="20" t="e">
        <f t="shared" si="0"/>
        <v>#DIV/0!</v>
      </c>
    </row>
    <row r="42" spans="1:15" ht="12.75">
      <c r="A42" s="4"/>
      <c r="B42" s="88" t="s">
        <v>532</v>
      </c>
      <c r="C42" s="24">
        <v>600</v>
      </c>
      <c r="D42" s="605"/>
      <c r="E42" s="669"/>
      <c r="F42" s="605"/>
      <c r="G42" s="606"/>
      <c r="H42" s="605"/>
      <c r="I42" s="605"/>
      <c r="J42" s="606">
        <v>500</v>
      </c>
      <c r="K42" s="605"/>
      <c r="L42" s="34">
        <f>N42*0.45</f>
        <v>518.85</v>
      </c>
      <c r="M42" s="32" t="s">
        <v>237</v>
      </c>
      <c r="N42" s="597">
        <v>1153</v>
      </c>
      <c r="O42" s="20">
        <f t="shared" si="0"/>
        <v>0.45</v>
      </c>
    </row>
    <row r="43" spans="1:15" ht="12.75">
      <c r="A43" s="4"/>
      <c r="B43" s="88" t="s">
        <v>316</v>
      </c>
      <c r="C43" s="24"/>
      <c r="D43" s="605">
        <v>540</v>
      </c>
      <c r="E43" s="669">
        <v>38</v>
      </c>
      <c r="F43" s="605"/>
      <c r="G43" s="606"/>
      <c r="H43" s="605"/>
      <c r="I43" s="605"/>
      <c r="J43" s="606"/>
      <c r="K43" s="605"/>
      <c r="L43" s="34">
        <f>N43*0.45</f>
        <v>37.800000000000004</v>
      </c>
      <c r="M43" s="32" t="s">
        <v>462</v>
      </c>
      <c r="N43" s="597">
        <v>84</v>
      </c>
      <c r="O43" s="20">
        <f t="shared" si="0"/>
        <v>0.45000000000000007</v>
      </c>
    </row>
    <row r="44" spans="1:15" ht="12.75">
      <c r="A44" s="4"/>
      <c r="B44" s="88" t="s">
        <v>333</v>
      </c>
      <c r="C44" s="24"/>
      <c r="D44" s="605">
        <v>2500</v>
      </c>
      <c r="E44" s="669">
        <v>2600</v>
      </c>
      <c r="F44" s="605"/>
      <c r="G44" s="606"/>
      <c r="H44" s="605"/>
      <c r="I44" s="605"/>
      <c r="J44" s="606"/>
      <c r="K44" s="605"/>
      <c r="L44" s="34">
        <f>N44*0.65</f>
        <v>2607.8</v>
      </c>
      <c r="M44" s="32" t="s">
        <v>462</v>
      </c>
      <c r="N44" s="597">
        <v>4012</v>
      </c>
      <c r="O44" s="20">
        <f t="shared" si="0"/>
        <v>0.65</v>
      </c>
    </row>
    <row r="45" spans="1:15" ht="12.75">
      <c r="A45" s="4"/>
      <c r="B45" s="88" t="s">
        <v>287</v>
      </c>
      <c r="C45" s="640">
        <v>8000</v>
      </c>
      <c r="D45" s="605"/>
      <c r="E45" s="669">
        <v>5170</v>
      </c>
      <c r="F45" s="605"/>
      <c r="G45" s="606"/>
      <c r="H45" s="605"/>
      <c r="I45" s="605"/>
      <c r="J45" s="606"/>
      <c r="K45" s="605"/>
      <c r="L45" s="34"/>
      <c r="M45" s="32"/>
      <c r="N45" s="3"/>
      <c r="O45" s="20"/>
    </row>
    <row r="46" spans="1:14" ht="12.75">
      <c r="A46" s="43"/>
      <c r="B46" s="37" t="s">
        <v>57</v>
      </c>
      <c r="C46" s="17">
        <f>SUM(C7:C45)</f>
        <v>50750</v>
      </c>
      <c r="D46" s="613">
        <f>SUM(D7:D45)</f>
        <v>28040</v>
      </c>
      <c r="E46" s="668">
        <f>SUM(E7:E45)</f>
        <v>41588</v>
      </c>
      <c r="F46" s="613">
        <f>SUM(F7:F45)</f>
        <v>23390</v>
      </c>
      <c r="G46" s="603">
        <f aca="true" t="shared" si="6" ref="G46:N46">SUM(G7:G45)</f>
        <v>12140</v>
      </c>
      <c r="H46" s="613">
        <f t="shared" si="6"/>
        <v>0</v>
      </c>
      <c r="I46" s="613"/>
      <c r="J46" s="603">
        <f t="shared" si="6"/>
        <v>33733</v>
      </c>
      <c r="K46" s="613">
        <f t="shared" si="6"/>
        <v>34078.4</v>
      </c>
      <c r="L46" s="17">
        <f t="shared" si="6"/>
        <v>86281.65000000001</v>
      </c>
      <c r="M46" s="17">
        <f t="shared" si="6"/>
        <v>0</v>
      </c>
      <c r="N46" s="17">
        <f t="shared" si="6"/>
        <v>135508</v>
      </c>
    </row>
    <row r="47" spans="1:14" ht="13.5" thickBot="1">
      <c r="A47" s="44"/>
      <c r="B47" s="35" t="s">
        <v>18</v>
      </c>
      <c r="C47" s="26"/>
      <c r="D47" s="614"/>
      <c r="E47" s="670"/>
      <c r="F47" s="614"/>
      <c r="G47" s="615"/>
      <c r="H47" s="616"/>
      <c r="I47" s="616"/>
      <c r="J47" s="617"/>
      <c r="K47" s="616"/>
      <c r="L47" s="36"/>
      <c r="M47" s="36"/>
      <c r="N47" s="38"/>
    </row>
    <row r="48" spans="1:14" ht="12.75">
      <c r="A48" s="45">
        <v>1</v>
      </c>
      <c r="B48" s="23" t="s">
        <v>84</v>
      </c>
      <c r="C48" s="16">
        <v>2000</v>
      </c>
      <c r="D48" s="618"/>
      <c r="E48" s="668"/>
      <c r="F48" s="618"/>
      <c r="G48" s="603"/>
      <c r="H48" s="618"/>
      <c r="I48" s="618"/>
      <c r="J48" s="603"/>
      <c r="K48" s="618"/>
      <c r="L48" s="34">
        <f>N48*0.65</f>
        <v>1950</v>
      </c>
      <c r="M48" s="47"/>
      <c r="N48" s="48">
        <v>3000</v>
      </c>
    </row>
    <row r="49" spans="1:14" ht="12.75">
      <c r="A49" s="46">
        <v>2</v>
      </c>
      <c r="B49" s="23" t="s">
        <v>83</v>
      </c>
      <c r="C49" s="16">
        <v>4000</v>
      </c>
      <c r="D49" s="618"/>
      <c r="E49" s="668"/>
      <c r="F49" s="618">
        <v>5000</v>
      </c>
      <c r="G49" s="603"/>
      <c r="H49" s="618"/>
      <c r="I49" s="618"/>
      <c r="J49" s="603"/>
      <c r="K49" s="607">
        <f>N49*0.8</f>
        <v>4800</v>
      </c>
      <c r="L49" s="34">
        <f>N49*0.65</f>
        <v>3900</v>
      </c>
      <c r="M49" s="16"/>
      <c r="N49" s="27">
        <v>6000</v>
      </c>
    </row>
    <row r="50" spans="1:14" ht="12.75">
      <c r="A50" s="46">
        <v>3</v>
      </c>
      <c r="B50" s="23" t="s">
        <v>75</v>
      </c>
      <c r="C50" s="3">
        <v>5000</v>
      </c>
      <c r="D50" s="594"/>
      <c r="E50" s="669"/>
      <c r="F50" s="594">
        <v>5500</v>
      </c>
      <c r="G50" s="606">
        <v>5500</v>
      </c>
      <c r="H50" s="619"/>
      <c r="I50" s="619"/>
      <c r="J50" s="609"/>
      <c r="K50" s="607">
        <f>N50*0.8</f>
        <v>5720</v>
      </c>
      <c r="L50" s="34">
        <f>N50*0.65</f>
        <v>4647.5</v>
      </c>
      <c r="M50" s="11"/>
      <c r="N50" s="3">
        <v>7150</v>
      </c>
    </row>
    <row r="51" spans="1:14" ht="12.75">
      <c r="A51" s="392"/>
      <c r="B51" s="393" t="s">
        <v>376</v>
      </c>
      <c r="C51" s="95">
        <v>1400</v>
      </c>
      <c r="D51" s="620">
        <v>2000</v>
      </c>
      <c r="E51" s="671"/>
      <c r="F51" s="620">
        <v>0</v>
      </c>
      <c r="G51" s="621"/>
      <c r="H51" s="622"/>
      <c r="I51" s="622"/>
      <c r="J51" s="623"/>
      <c r="K51" s="622"/>
      <c r="L51" s="34">
        <f>N51*0.65</f>
        <v>1365</v>
      </c>
      <c r="M51" s="394"/>
      <c r="N51" s="95">
        <v>2100</v>
      </c>
    </row>
    <row r="52" spans="1:15" ht="13.5" thickBot="1">
      <c r="A52" s="321">
        <v>4</v>
      </c>
      <c r="B52" s="322" t="s">
        <v>39</v>
      </c>
      <c r="C52" s="323">
        <v>20000</v>
      </c>
      <c r="D52" s="624"/>
      <c r="E52" s="672"/>
      <c r="F52" s="624">
        <v>7000</v>
      </c>
      <c r="G52" s="625"/>
      <c r="H52" s="624"/>
      <c r="I52" s="624"/>
      <c r="J52" s="625"/>
      <c r="K52" s="624">
        <v>7000</v>
      </c>
      <c r="L52" s="34">
        <f>N52*0.65</f>
        <v>18850</v>
      </c>
      <c r="M52" s="323"/>
      <c r="N52" s="95">
        <v>29000</v>
      </c>
      <c r="O52" t="s">
        <v>448</v>
      </c>
    </row>
    <row r="53" spans="1:14" ht="13.5" thickBot="1">
      <c r="A53" s="324"/>
      <c r="B53" s="277" t="s">
        <v>34</v>
      </c>
      <c r="C53" s="271">
        <f>SUM(C48:C52)</f>
        <v>32400</v>
      </c>
      <c r="D53" s="626">
        <f>SUM(D51:D52)</f>
        <v>2000</v>
      </c>
      <c r="E53" s="673"/>
      <c r="F53" s="626">
        <f>SUM(F48:F52)</f>
        <v>17500</v>
      </c>
      <c r="G53" s="627"/>
      <c r="H53" s="626"/>
      <c r="I53" s="628"/>
      <c r="J53" s="627"/>
      <c r="K53" s="626">
        <f>SUM(K49:K52)</f>
        <v>17520</v>
      </c>
      <c r="L53" s="271">
        <f>SUM(L48:L52)</f>
        <v>30712.5</v>
      </c>
      <c r="M53" s="271"/>
      <c r="N53" s="276">
        <f>SUM(N48:N52)</f>
        <v>47250</v>
      </c>
    </row>
    <row r="54" spans="1:14" ht="13.5" thickBot="1">
      <c r="A54" s="325"/>
      <c r="B54" s="326" t="s">
        <v>35</v>
      </c>
      <c r="C54" s="639">
        <f>C46+C53+E46</f>
        <v>124738</v>
      </c>
      <c r="D54" s="629">
        <f>D46+D53</f>
        <v>30040</v>
      </c>
      <c r="E54" s="673"/>
      <c r="F54" s="629">
        <f>F46+F53</f>
        <v>40890</v>
      </c>
      <c r="G54" s="627"/>
      <c r="H54" s="629"/>
      <c r="I54" s="630"/>
      <c r="J54" s="627"/>
      <c r="K54" s="629">
        <f>K46+K53</f>
        <v>51598.4</v>
      </c>
      <c r="L54" s="639">
        <f>L46+L53</f>
        <v>116994.15000000001</v>
      </c>
      <c r="M54" s="326"/>
      <c r="N54" s="327">
        <f>N46+N53</f>
        <v>182758</v>
      </c>
    </row>
    <row r="55" spans="1:14" ht="13.5" thickBot="1">
      <c r="A55" s="328"/>
      <c r="B55" s="279" t="s">
        <v>36</v>
      </c>
      <c r="C55" s="280">
        <v>125000</v>
      </c>
      <c r="D55" s="626">
        <v>30000</v>
      </c>
      <c r="E55" s="673"/>
      <c r="F55" s="626">
        <v>55000</v>
      </c>
      <c r="G55" s="627"/>
      <c r="H55" s="631"/>
      <c r="I55" s="631"/>
      <c r="J55" s="632"/>
      <c r="K55" s="631">
        <v>55000</v>
      </c>
      <c r="L55" s="280"/>
      <c r="M55" s="280"/>
      <c r="N55" s="329">
        <v>125000</v>
      </c>
    </row>
    <row r="56" spans="1:14" ht="12.75">
      <c r="A56" s="14"/>
      <c r="B56" s="14" t="s">
        <v>38</v>
      </c>
      <c r="C56" s="47">
        <f>C55-C54</f>
        <v>262</v>
      </c>
      <c r="D56" s="633"/>
      <c r="E56" s="674"/>
      <c r="F56" s="633">
        <f aca="true" t="shared" si="7" ref="F56:L56">F55-F54</f>
        <v>14110</v>
      </c>
      <c r="G56" s="633"/>
      <c r="H56" s="633"/>
      <c r="I56" s="633"/>
      <c r="J56" s="634">
        <f t="shared" si="7"/>
        <v>0</v>
      </c>
      <c r="K56" s="633">
        <f t="shared" si="7"/>
        <v>3401.5999999999985</v>
      </c>
      <c r="L56" s="14">
        <f t="shared" si="7"/>
        <v>-116994.15000000001</v>
      </c>
      <c r="M56" s="14"/>
      <c r="N56" s="14"/>
    </row>
    <row r="58" spans="2:3" ht="12.75">
      <c r="B58" t="s">
        <v>279</v>
      </c>
      <c r="C58" t="s">
        <v>280</v>
      </c>
    </row>
    <row r="59" ht="12.75">
      <c r="B59" t="s">
        <v>234</v>
      </c>
    </row>
    <row r="60" spans="2:6" ht="12.75">
      <c r="B60" t="s">
        <v>335</v>
      </c>
      <c r="C60">
        <v>60000</v>
      </c>
      <c r="F60">
        <f>C60/153000</f>
        <v>0.39215686274509803</v>
      </c>
    </row>
    <row r="61" spans="2:6" ht="12.75">
      <c r="B61" t="s">
        <v>336</v>
      </c>
      <c r="C61">
        <v>75000</v>
      </c>
      <c r="F61">
        <f>C61/115200</f>
        <v>0.6510416666666666</v>
      </c>
    </row>
    <row r="62" spans="2:6" ht="12.75">
      <c r="B62" t="s">
        <v>337</v>
      </c>
      <c r="C62">
        <v>10000</v>
      </c>
      <c r="F62">
        <f>C62/9300</f>
        <v>1.075268817204301</v>
      </c>
    </row>
    <row r="65" spans="1:13" ht="12.75">
      <c r="A65" s="238"/>
      <c r="B65" s="238" t="s">
        <v>238</v>
      </c>
      <c r="C65" s="238"/>
      <c r="D65" s="238"/>
      <c r="E65" s="675"/>
      <c r="F65" s="238"/>
      <c r="G65" s="238"/>
      <c r="H65" s="238"/>
      <c r="I65" s="238"/>
      <c r="J65" s="238"/>
      <c r="K65" s="238"/>
      <c r="L65" s="238"/>
      <c r="M65" s="238"/>
    </row>
    <row r="66" spans="1:13" ht="12.75">
      <c r="A66" s="238"/>
      <c r="B66" s="238" t="s">
        <v>236</v>
      </c>
      <c r="C66" s="238"/>
      <c r="D66" s="238"/>
      <c r="E66" s="675"/>
      <c r="F66" s="238"/>
      <c r="G66" s="238"/>
      <c r="H66" s="238"/>
      <c r="I66" s="238"/>
      <c r="J66" s="238"/>
      <c r="K66" s="238"/>
      <c r="L66" s="238"/>
      <c r="M66" s="238"/>
    </row>
    <row r="67" spans="3:5" ht="13.5" thickBot="1">
      <c r="C67" t="s">
        <v>237</v>
      </c>
      <c r="E67" s="665" t="s">
        <v>236</v>
      </c>
    </row>
    <row r="68" spans="2:14" ht="12.75">
      <c r="B68" s="291" t="s">
        <v>282</v>
      </c>
      <c r="C68" s="283"/>
      <c r="D68" s="283"/>
      <c r="E68" s="676">
        <v>242</v>
      </c>
      <c r="F68" s="283"/>
      <c r="G68" s="283"/>
      <c r="H68" s="283"/>
      <c r="I68" s="283">
        <v>240</v>
      </c>
      <c r="J68" s="283"/>
      <c r="K68" s="283"/>
      <c r="L68" s="34">
        <f>N68*0.65</f>
        <v>241.8</v>
      </c>
      <c r="M68" s="283"/>
      <c r="N68" s="94">
        <v>372</v>
      </c>
    </row>
    <row r="69" spans="2:14" ht="12.75">
      <c r="B69" s="661" t="s">
        <v>523</v>
      </c>
      <c r="C69" s="662"/>
      <c r="D69" s="662"/>
      <c r="E69" s="677">
        <v>228</v>
      </c>
      <c r="F69" s="662"/>
      <c r="G69" s="662"/>
      <c r="H69" s="662"/>
      <c r="I69" s="662">
        <v>230</v>
      </c>
      <c r="J69" s="662"/>
      <c r="K69" s="662"/>
      <c r="L69" s="34">
        <f>N69*0.65</f>
        <v>227.5</v>
      </c>
      <c r="M69" s="14"/>
      <c r="N69" s="663">
        <v>350</v>
      </c>
    </row>
    <row r="70" spans="2:14" ht="12.75">
      <c r="B70" s="317" t="s">
        <v>323</v>
      </c>
      <c r="C70" s="95">
        <v>150</v>
      </c>
      <c r="D70" s="95"/>
      <c r="E70" s="678"/>
      <c r="F70" s="95"/>
      <c r="G70" s="95"/>
      <c r="H70" s="95"/>
      <c r="I70" s="95">
        <v>250</v>
      </c>
      <c r="J70" s="95"/>
      <c r="K70" s="95"/>
      <c r="L70" s="34">
        <f>N70*0.45</f>
        <v>146.70000000000002</v>
      </c>
      <c r="M70" s="3"/>
      <c r="N70" s="286">
        <v>326</v>
      </c>
    </row>
    <row r="71" spans="2:14" ht="12.75">
      <c r="B71" s="317" t="s">
        <v>324</v>
      </c>
      <c r="C71" s="95">
        <v>230</v>
      </c>
      <c r="D71" s="95"/>
      <c r="E71" s="678"/>
      <c r="F71" s="95"/>
      <c r="G71" s="95"/>
      <c r="H71" s="95"/>
      <c r="I71" s="95">
        <v>300</v>
      </c>
      <c r="J71" s="95">
        <v>312</v>
      </c>
      <c r="K71" s="95"/>
      <c r="L71" s="34">
        <f>N71*0.45</f>
        <v>227.25</v>
      </c>
      <c r="M71" s="3"/>
      <c r="N71" s="286">
        <v>505</v>
      </c>
    </row>
    <row r="72" spans="2:14" ht="12.75">
      <c r="B72" s="317" t="s">
        <v>340</v>
      </c>
      <c r="C72" s="95">
        <v>2800</v>
      </c>
      <c r="D72" s="95"/>
      <c r="E72" s="678"/>
      <c r="F72" s="95"/>
      <c r="G72" s="95"/>
      <c r="H72" s="95"/>
      <c r="I72" s="95">
        <v>700</v>
      </c>
      <c r="J72" s="95"/>
      <c r="K72" s="95"/>
      <c r="L72" s="34">
        <f>N72*0.45</f>
        <v>2777.85</v>
      </c>
      <c r="M72" s="3"/>
      <c r="N72" s="286">
        <v>6173</v>
      </c>
    </row>
    <row r="73" spans="2:14" ht="12.75">
      <c r="B73" s="317" t="s">
        <v>284</v>
      </c>
      <c r="C73" s="95">
        <v>0</v>
      </c>
      <c r="D73" s="95"/>
      <c r="E73" s="678"/>
      <c r="F73" s="95"/>
      <c r="G73" s="95"/>
      <c r="H73" s="95"/>
      <c r="I73" s="95">
        <v>400</v>
      </c>
      <c r="J73" s="95"/>
      <c r="K73" s="95"/>
      <c r="L73" s="34">
        <f>N73*0.45</f>
        <v>0</v>
      </c>
      <c r="M73" s="3"/>
      <c r="N73" s="286"/>
    </row>
    <row r="74" spans="2:14" ht="13.5" thickBot="1">
      <c r="B74" s="293" t="s">
        <v>286</v>
      </c>
      <c r="C74" s="38">
        <v>100</v>
      </c>
      <c r="D74" s="38"/>
      <c r="E74" s="679"/>
      <c r="F74" s="38"/>
      <c r="G74" s="38"/>
      <c r="H74" s="38"/>
      <c r="I74" s="38">
        <v>150</v>
      </c>
      <c r="J74" s="38"/>
      <c r="K74" s="38"/>
      <c r="L74" s="34">
        <f>N74*0.45</f>
        <v>97.2</v>
      </c>
      <c r="M74" s="38"/>
      <c r="N74" s="289">
        <v>216</v>
      </c>
    </row>
    <row r="75" spans="2:12" ht="12.75">
      <c r="B75" s="5"/>
      <c r="C75" s="641">
        <f>SUM(C70:C74)</f>
        <v>3280</v>
      </c>
      <c r="D75" s="5"/>
      <c r="E75" s="680">
        <f>SUM(E68:E74)</f>
        <v>470</v>
      </c>
      <c r="F75" s="5"/>
      <c r="G75" s="5"/>
      <c r="H75" s="5"/>
      <c r="I75" s="5"/>
      <c r="J75" s="5"/>
      <c r="K75" s="5"/>
      <c r="L75" s="582">
        <f>SUM(L68:L74)</f>
        <v>3718.2999999999997</v>
      </c>
    </row>
    <row r="76" spans="6:12" ht="12.75">
      <c r="F76">
        <f>SUM(F70:F74)</f>
        <v>0</v>
      </c>
      <c r="H76">
        <f>SUM(H68:H74)</f>
        <v>0</v>
      </c>
      <c r="I76">
        <f>SUM(I70:I74)</f>
        <v>1800</v>
      </c>
      <c r="L76" s="320"/>
    </row>
  </sheetData>
  <sheetProtection/>
  <mergeCells count="1">
    <mergeCell ref="A5:A6"/>
  </mergeCells>
  <printOptions/>
  <pageMargins left="0" right="0" top="0.984251968503937" bottom="0.98425196850393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67"/>
  <sheetViews>
    <sheetView zoomScale="90" zoomScaleNormal="90" zoomScalePageLayoutView="0" workbookViewId="0" topLeftCell="B1">
      <pane xSplit="1" topLeftCell="E1" activePane="topRight" state="frozen"/>
      <selection pane="topLeft" activeCell="C14" sqref="C14"/>
      <selection pane="topRight" activeCell="C14" sqref="C14"/>
    </sheetView>
  </sheetViews>
  <sheetFormatPr defaultColWidth="9.00390625" defaultRowHeight="12.75"/>
  <cols>
    <col min="1" max="1" width="5.00390625" style="0" customWidth="1"/>
    <col min="2" max="2" width="37.875" style="0" customWidth="1"/>
    <col min="3" max="8" width="8.75390625" style="0" customWidth="1"/>
    <col min="9" max="9" width="8.125" style="0" customWidth="1"/>
    <col min="10" max="11" width="12.75390625" style="0" customWidth="1"/>
    <col min="12" max="12" width="8.00390625" style="0" customWidth="1"/>
    <col min="13" max="13" width="22.75390625" style="0" customWidth="1"/>
    <col min="18" max="18" width="18.25390625" style="0" customWidth="1"/>
  </cols>
  <sheetData>
    <row r="1" spans="2:8" ht="15">
      <c r="B1" t="s">
        <v>1</v>
      </c>
      <c r="E1" s="1"/>
      <c r="F1" s="1"/>
      <c r="G1" s="1"/>
      <c r="H1" s="1"/>
    </row>
    <row r="2" ht="12.75">
      <c r="B2" t="s">
        <v>2</v>
      </c>
    </row>
    <row r="3" spans="2:7" ht="12.75">
      <c r="B3" t="s">
        <v>3</v>
      </c>
      <c r="C3" s="2" t="s">
        <v>506</v>
      </c>
      <c r="D3" s="2"/>
      <c r="G3" t="s">
        <v>507</v>
      </c>
    </row>
    <row r="4" spans="2:8" ht="13.5" thickBot="1">
      <c r="B4" s="84" t="s">
        <v>326</v>
      </c>
      <c r="E4" s="8"/>
      <c r="F4" s="8"/>
      <c r="G4" s="8"/>
      <c r="H4" s="8"/>
    </row>
    <row r="5" spans="2:19" ht="12.75" customHeight="1">
      <c r="B5" s="730" t="s">
        <v>112</v>
      </c>
      <c r="C5" s="3" t="s">
        <v>5</v>
      </c>
      <c r="D5" s="3"/>
      <c r="E5" s="3"/>
      <c r="F5" s="3"/>
      <c r="G5" s="3"/>
      <c r="H5" s="3"/>
      <c r="I5" s="3"/>
      <c r="J5" s="11" t="s">
        <v>41</v>
      </c>
      <c r="K5" s="312" t="s">
        <v>321</v>
      </c>
      <c r="M5" s="730" t="s">
        <v>112</v>
      </c>
      <c r="N5" s="3"/>
      <c r="O5" s="3"/>
      <c r="P5" s="3"/>
      <c r="Q5" s="11"/>
      <c r="R5" s="11" t="s">
        <v>227</v>
      </c>
      <c r="S5" s="11" t="s">
        <v>41</v>
      </c>
    </row>
    <row r="6" spans="2:19" ht="13.5" thickBot="1">
      <c r="B6" s="731"/>
      <c r="C6" s="4"/>
      <c r="D6" s="367"/>
      <c r="E6" s="4" t="s">
        <v>237</v>
      </c>
      <c r="F6" s="371"/>
      <c r="G6" s="4" t="s">
        <v>236</v>
      </c>
      <c r="H6" s="371"/>
      <c r="I6" s="4" t="s">
        <v>376</v>
      </c>
      <c r="J6" s="11" t="s">
        <v>526</v>
      </c>
      <c r="K6" s="293" t="s">
        <v>318</v>
      </c>
      <c r="M6" s="731"/>
      <c r="N6" s="4" t="s">
        <v>328</v>
      </c>
      <c r="O6" s="371" t="s">
        <v>331</v>
      </c>
      <c r="P6" s="4" t="s">
        <v>329</v>
      </c>
      <c r="Q6" s="389" t="s">
        <v>330</v>
      </c>
      <c r="R6" s="12" t="s">
        <v>228</v>
      </c>
      <c r="S6" s="11" t="s">
        <v>522</v>
      </c>
    </row>
    <row r="7" spans="2:19" ht="12.75">
      <c r="B7" s="261" t="s">
        <v>91</v>
      </c>
      <c r="C7" s="266"/>
      <c r="D7" s="362"/>
      <c r="E7" s="266"/>
      <c r="F7" s="362"/>
      <c r="G7" s="266">
        <v>400</v>
      </c>
      <c r="H7" s="362"/>
      <c r="I7" s="266"/>
      <c r="J7" s="262">
        <v>634</v>
      </c>
      <c r="K7" s="311">
        <f>J7*0.45</f>
        <v>285.3</v>
      </c>
      <c r="M7" s="23" t="s">
        <v>91</v>
      </c>
      <c r="N7" s="31"/>
      <c r="O7" s="384"/>
      <c r="P7" s="31">
        <v>195</v>
      </c>
      <c r="Q7" s="384"/>
      <c r="R7" s="31">
        <f>S7*0.25</f>
        <v>193.5</v>
      </c>
      <c r="S7" s="578">
        <v>774</v>
      </c>
    </row>
    <row r="8" spans="2:19" ht="12.75">
      <c r="B8" s="88" t="s">
        <v>115</v>
      </c>
      <c r="C8" s="31"/>
      <c r="D8" s="362"/>
      <c r="E8" s="266">
        <v>280</v>
      </c>
      <c r="F8" s="362"/>
      <c r="G8" s="266"/>
      <c r="H8" s="362"/>
      <c r="I8" s="31"/>
      <c r="J8" s="272">
        <v>184</v>
      </c>
      <c r="K8" s="311">
        <f aca="true" t="shared" si="0" ref="K8:K47">J8*0.45</f>
        <v>82.8</v>
      </c>
      <c r="M8" s="88" t="s">
        <v>115</v>
      </c>
      <c r="N8" s="31">
        <v>0</v>
      </c>
      <c r="O8" s="384"/>
      <c r="P8" s="31"/>
      <c r="Q8" s="384"/>
      <c r="R8" s="31">
        <f aca="true" t="shared" si="1" ref="R8:R45">S8*0.25</f>
        <v>0</v>
      </c>
      <c r="S8" s="578">
        <v>0</v>
      </c>
    </row>
    <row r="9" spans="2:19" ht="12.75">
      <c r="B9" s="88" t="s">
        <v>235</v>
      </c>
      <c r="C9" s="23"/>
      <c r="D9" s="364"/>
      <c r="E9" s="262">
        <v>140</v>
      </c>
      <c r="F9" s="364"/>
      <c r="G9" s="262"/>
      <c r="H9" s="364"/>
      <c r="I9" s="83"/>
      <c r="J9" s="272">
        <v>317</v>
      </c>
      <c r="K9" s="311">
        <f t="shared" si="0"/>
        <v>142.65</v>
      </c>
      <c r="M9" s="88" t="s">
        <v>235</v>
      </c>
      <c r="N9" s="83">
        <v>75</v>
      </c>
      <c r="O9" s="385"/>
      <c r="P9" s="83"/>
      <c r="Q9" s="385"/>
      <c r="R9" s="31">
        <f>S9*0.25</f>
        <v>76.5</v>
      </c>
      <c r="S9" s="578">
        <v>306</v>
      </c>
    </row>
    <row r="10" spans="2:19" ht="12.75">
      <c r="B10" s="313" t="s">
        <v>232</v>
      </c>
      <c r="C10" s="22"/>
      <c r="D10" s="364"/>
      <c r="E10" s="262"/>
      <c r="F10" s="364"/>
      <c r="G10" s="262">
        <v>310</v>
      </c>
      <c r="H10" s="364"/>
      <c r="I10" s="262"/>
      <c r="J10" s="262">
        <v>509</v>
      </c>
      <c r="K10" s="311">
        <f t="shared" si="0"/>
        <v>229.05</v>
      </c>
      <c r="M10" s="88" t="s">
        <v>232</v>
      </c>
      <c r="N10" s="83"/>
      <c r="O10" s="385"/>
      <c r="P10" s="83">
        <v>171</v>
      </c>
      <c r="Q10" s="385"/>
      <c r="R10" s="31">
        <f t="shared" si="1"/>
        <v>171</v>
      </c>
      <c r="S10" s="578">
        <v>684</v>
      </c>
    </row>
    <row r="11" spans="2:19" ht="12.75">
      <c r="B11" s="88" t="s">
        <v>15</v>
      </c>
      <c r="C11" s="31"/>
      <c r="D11" s="362"/>
      <c r="E11" s="266">
        <v>30</v>
      </c>
      <c r="F11" s="362"/>
      <c r="G11" s="266"/>
      <c r="H11" s="362"/>
      <c r="I11" s="31"/>
      <c r="J11" s="272">
        <v>102</v>
      </c>
      <c r="K11" s="311">
        <f t="shared" si="0"/>
        <v>45.9</v>
      </c>
      <c r="M11" s="88" t="s">
        <v>15</v>
      </c>
      <c r="N11" s="31">
        <v>20</v>
      </c>
      <c r="O11" s="384"/>
      <c r="P11" s="31"/>
      <c r="Q11" s="384"/>
      <c r="R11" s="31">
        <f t="shared" si="1"/>
        <v>16.5</v>
      </c>
      <c r="S11" s="578">
        <v>66</v>
      </c>
    </row>
    <row r="12" spans="2:19" ht="12.75">
      <c r="B12" s="313" t="s">
        <v>64</v>
      </c>
      <c r="C12" s="23"/>
      <c r="D12" s="364"/>
      <c r="E12" s="262"/>
      <c r="F12" s="364"/>
      <c r="G12" s="262">
        <v>155</v>
      </c>
      <c r="H12" s="364"/>
      <c r="I12" s="83"/>
      <c r="J12" s="262">
        <v>186</v>
      </c>
      <c r="K12" s="311">
        <f t="shared" si="0"/>
        <v>83.7</v>
      </c>
      <c r="M12" s="88" t="s">
        <v>64</v>
      </c>
      <c r="N12" s="83"/>
      <c r="O12" s="385"/>
      <c r="P12" s="83">
        <v>85</v>
      </c>
      <c r="Q12" s="385"/>
      <c r="R12" s="31">
        <f t="shared" si="1"/>
        <v>85.5</v>
      </c>
      <c r="S12" s="578">
        <v>342</v>
      </c>
    </row>
    <row r="13" spans="2:19" ht="12.75">
      <c r="B13" s="313" t="s">
        <v>466</v>
      </c>
      <c r="C13" s="31"/>
      <c r="D13" s="362"/>
      <c r="E13" s="266"/>
      <c r="F13" s="366"/>
      <c r="G13" s="264">
        <v>100</v>
      </c>
      <c r="H13" s="366"/>
      <c r="I13" s="31"/>
      <c r="J13" s="262">
        <v>238</v>
      </c>
      <c r="K13" s="311">
        <f t="shared" si="0"/>
        <v>107.10000000000001</v>
      </c>
      <c r="M13" s="88" t="s">
        <v>453</v>
      </c>
      <c r="N13" s="31"/>
      <c r="O13" s="384"/>
      <c r="P13" s="31">
        <v>60</v>
      </c>
      <c r="Q13" s="384"/>
      <c r="R13" s="31">
        <f t="shared" si="1"/>
        <v>56.5</v>
      </c>
      <c r="S13" s="578">
        <v>226</v>
      </c>
    </row>
    <row r="14" spans="2:19" ht="12.75">
      <c r="B14" s="313" t="s">
        <v>385</v>
      </c>
      <c r="C14" s="23"/>
      <c r="D14" s="364"/>
      <c r="E14" s="262"/>
      <c r="F14" s="364"/>
      <c r="G14" s="262">
        <v>0</v>
      </c>
      <c r="H14" s="364"/>
      <c r="I14" s="83"/>
      <c r="J14" s="262"/>
      <c r="K14" s="311">
        <f t="shared" si="0"/>
        <v>0</v>
      </c>
      <c r="M14" s="88" t="s">
        <v>385</v>
      </c>
      <c r="N14" s="83"/>
      <c r="O14" s="385"/>
      <c r="P14" s="83">
        <v>140</v>
      </c>
      <c r="Q14" s="385"/>
      <c r="R14" s="31">
        <f t="shared" si="1"/>
        <v>140.25</v>
      </c>
      <c r="S14" s="578">
        <v>561</v>
      </c>
    </row>
    <row r="15" spans="2:19" ht="12.75">
      <c r="B15" s="88" t="s">
        <v>116</v>
      </c>
      <c r="C15" s="23"/>
      <c r="D15" s="364"/>
      <c r="E15" s="262">
        <v>65</v>
      </c>
      <c r="F15" s="364"/>
      <c r="G15" s="83"/>
      <c r="H15" s="364"/>
      <c r="I15" s="83"/>
      <c r="J15" s="272">
        <v>153</v>
      </c>
      <c r="K15" s="311">
        <f t="shared" si="0"/>
        <v>68.85000000000001</v>
      </c>
      <c r="M15" s="88" t="s">
        <v>116</v>
      </c>
      <c r="N15" s="83">
        <v>36</v>
      </c>
      <c r="O15" s="385"/>
      <c r="P15" s="83"/>
      <c r="Q15" s="385"/>
      <c r="R15" s="31">
        <f t="shared" si="1"/>
        <v>36</v>
      </c>
      <c r="S15" s="578">
        <v>144</v>
      </c>
    </row>
    <row r="16" spans="2:19" ht="12.75">
      <c r="B16" s="313" t="s">
        <v>257</v>
      </c>
      <c r="C16" s="23"/>
      <c r="D16" s="365"/>
      <c r="E16" s="22"/>
      <c r="F16" s="364"/>
      <c r="G16" s="262">
        <v>180</v>
      </c>
      <c r="H16" s="364"/>
      <c r="I16" s="23"/>
      <c r="J16" s="262">
        <v>300</v>
      </c>
      <c r="K16" s="311">
        <f t="shared" si="0"/>
        <v>135</v>
      </c>
      <c r="M16" s="88" t="s">
        <v>257</v>
      </c>
      <c r="N16" s="23"/>
      <c r="O16" s="383"/>
      <c r="P16" s="23">
        <v>100</v>
      </c>
      <c r="Q16" s="383"/>
      <c r="R16" s="31">
        <f t="shared" si="1"/>
        <v>100</v>
      </c>
      <c r="S16" s="578">
        <v>400</v>
      </c>
    </row>
    <row r="17" spans="2:19" ht="12.75">
      <c r="B17" s="88" t="s">
        <v>55</v>
      </c>
      <c r="C17" s="23"/>
      <c r="D17" s="365"/>
      <c r="E17" s="22">
        <v>0</v>
      </c>
      <c r="F17" s="364"/>
      <c r="G17" s="83"/>
      <c r="H17" s="364"/>
      <c r="I17" s="23"/>
      <c r="J17" s="272"/>
      <c r="K17" s="311">
        <f t="shared" si="0"/>
        <v>0</v>
      </c>
      <c r="M17" s="88" t="s">
        <v>55</v>
      </c>
      <c r="N17" s="23">
        <v>100</v>
      </c>
      <c r="O17" s="383"/>
      <c r="P17" s="23"/>
      <c r="Q17" s="383"/>
      <c r="R17" s="31">
        <f t="shared" si="1"/>
        <v>96.75</v>
      </c>
      <c r="S17" s="578">
        <v>387</v>
      </c>
    </row>
    <row r="18" spans="2:19" ht="12.75">
      <c r="B18" s="313" t="s">
        <v>92</v>
      </c>
      <c r="C18" s="23"/>
      <c r="D18" s="365"/>
      <c r="E18" s="22"/>
      <c r="F18" s="364"/>
      <c r="G18" s="262">
        <v>330</v>
      </c>
      <c r="H18" s="364"/>
      <c r="I18" s="23"/>
      <c r="J18" s="262">
        <v>986</v>
      </c>
      <c r="K18" s="311">
        <f t="shared" si="0"/>
        <v>443.7</v>
      </c>
      <c r="M18" s="88" t="s">
        <v>92</v>
      </c>
      <c r="N18" s="23"/>
      <c r="O18" s="383"/>
      <c r="P18" s="23">
        <v>180</v>
      </c>
      <c r="Q18" s="383"/>
      <c r="R18" s="31">
        <f t="shared" si="1"/>
        <v>179.25</v>
      </c>
      <c r="S18" s="578">
        <v>717</v>
      </c>
    </row>
    <row r="19" spans="2:19" ht="12.75">
      <c r="B19" s="88" t="s">
        <v>544</v>
      </c>
      <c r="C19" s="31"/>
      <c r="D19" s="362"/>
      <c r="E19" s="266">
        <v>50</v>
      </c>
      <c r="F19" s="366"/>
      <c r="G19" s="92"/>
      <c r="H19" s="366"/>
      <c r="I19" s="31"/>
      <c r="J19" s="272">
        <v>106</v>
      </c>
      <c r="K19" s="311">
        <f t="shared" si="0"/>
        <v>47.7</v>
      </c>
      <c r="M19" s="88" t="s">
        <v>454</v>
      </c>
      <c r="N19" s="31">
        <v>30</v>
      </c>
      <c r="O19" s="384"/>
      <c r="P19" s="31"/>
      <c r="Q19" s="384"/>
      <c r="R19" s="31">
        <f t="shared" si="1"/>
        <v>28.25</v>
      </c>
      <c r="S19" s="578">
        <v>113</v>
      </c>
    </row>
    <row r="20" spans="2:19" ht="12.75">
      <c r="B20" s="88" t="s">
        <v>243</v>
      </c>
      <c r="C20" s="24"/>
      <c r="D20" s="364"/>
      <c r="E20" s="262">
        <v>65</v>
      </c>
      <c r="F20" s="364"/>
      <c r="G20" s="83"/>
      <c r="H20" s="364"/>
      <c r="I20" s="83"/>
      <c r="J20" s="272">
        <v>117</v>
      </c>
      <c r="K20" s="311">
        <f t="shared" si="0"/>
        <v>52.65</v>
      </c>
      <c r="M20" s="88" t="s">
        <v>243</v>
      </c>
      <c r="N20" s="83">
        <v>35</v>
      </c>
      <c r="O20" s="385"/>
      <c r="P20" s="83"/>
      <c r="Q20" s="385"/>
      <c r="R20" s="31">
        <f t="shared" si="1"/>
        <v>36.25</v>
      </c>
      <c r="S20" s="578">
        <v>145</v>
      </c>
    </row>
    <row r="21" spans="2:19" ht="12.75">
      <c r="B21" s="88" t="s">
        <v>66</v>
      </c>
      <c r="C21" s="31"/>
      <c r="D21" s="362"/>
      <c r="E21" s="266">
        <v>0</v>
      </c>
      <c r="F21" s="366"/>
      <c r="G21" s="92"/>
      <c r="H21" s="366"/>
      <c r="I21" s="31"/>
      <c r="J21" s="273">
        <v>0</v>
      </c>
      <c r="K21" s="311">
        <f t="shared" si="0"/>
        <v>0</v>
      </c>
      <c r="M21" s="88" t="s">
        <v>66</v>
      </c>
      <c r="N21" s="31"/>
      <c r="O21" s="384"/>
      <c r="P21" s="31"/>
      <c r="Q21" s="384"/>
      <c r="R21" s="31">
        <f t="shared" si="1"/>
        <v>0</v>
      </c>
      <c r="S21" s="89">
        <v>0</v>
      </c>
    </row>
    <row r="22" spans="2:19" ht="12.75">
      <c r="B22" s="580" t="s">
        <v>393</v>
      </c>
      <c r="C22" s="31"/>
      <c r="D22" s="362"/>
      <c r="E22" s="266">
        <v>75</v>
      </c>
      <c r="F22" s="366"/>
      <c r="G22" s="92"/>
      <c r="H22" s="366"/>
      <c r="I22" s="31"/>
      <c r="J22" s="272">
        <v>49</v>
      </c>
      <c r="K22" s="311">
        <f t="shared" si="0"/>
        <v>22.05</v>
      </c>
      <c r="M22" s="580" t="s">
        <v>393</v>
      </c>
      <c r="N22" s="31">
        <v>40</v>
      </c>
      <c r="O22" s="384"/>
      <c r="P22" s="31"/>
      <c r="Q22" s="384"/>
      <c r="R22" s="31">
        <f t="shared" si="1"/>
        <v>41.25</v>
      </c>
      <c r="S22" s="578">
        <v>165</v>
      </c>
    </row>
    <row r="23" spans="2:19" ht="12.75">
      <c r="B23" s="88" t="s">
        <v>90</v>
      </c>
      <c r="C23" s="31"/>
      <c r="D23" s="362"/>
      <c r="E23" s="266">
        <v>75</v>
      </c>
      <c r="F23" s="366"/>
      <c r="G23" s="92"/>
      <c r="H23" s="366"/>
      <c r="I23" s="31"/>
      <c r="J23" s="272">
        <v>122</v>
      </c>
      <c r="K23" s="311">
        <f t="shared" si="0"/>
        <v>54.9</v>
      </c>
      <c r="M23" s="88" t="s">
        <v>90</v>
      </c>
      <c r="N23" s="31">
        <v>40</v>
      </c>
      <c r="O23" s="384"/>
      <c r="P23" s="31"/>
      <c r="Q23" s="384"/>
      <c r="R23" s="31">
        <f t="shared" si="1"/>
        <v>40.75</v>
      </c>
      <c r="S23" s="578">
        <v>163</v>
      </c>
    </row>
    <row r="24" spans="2:19" ht="12.75">
      <c r="B24" s="88" t="s">
        <v>134</v>
      </c>
      <c r="C24" s="34"/>
      <c r="D24" s="362"/>
      <c r="E24" s="260">
        <v>290</v>
      </c>
      <c r="F24" s="366"/>
      <c r="G24" s="91"/>
      <c r="H24" s="366"/>
      <c r="I24" s="34"/>
      <c r="J24" s="272">
        <v>741</v>
      </c>
      <c r="K24" s="311">
        <f t="shared" si="0"/>
        <v>333.45</v>
      </c>
      <c r="M24" s="88" t="s">
        <v>134</v>
      </c>
      <c r="N24" s="34">
        <v>165</v>
      </c>
      <c r="O24" s="384"/>
      <c r="P24" s="34"/>
      <c r="Q24" s="384"/>
      <c r="R24" s="31">
        <f t="shared" si="1"/>
        <v>161.5</v>
      </c>
      <c r="S24" s="578">
        <v>646</v>
      </c>
    </row>
    <row r="25" spans="2:19" ht="12.75">
      <c r="B25" s="313" t="s">
        <v>110</v>
      </c>
      <c r="C25" s="31"/>
      <c r="D25" s="362"/>
      <c r="E25" s="266"/>
      <c r="F25" s="366"/>
      <c r="G25" s="264">
        <v>50</v>
      </c>
      <c r="H25" s="366"/>
      <c r="I25" s="31"/>
      <c r="J25" s="262">
        <v>72</v>
      </c>
      <c r="K25" s="311">
        <f t="shared" si="0"/>
        <v>32.4</v>
      </c>
      <c r="M25" s="88" t="s">
        <v>110</v>
      </c>
      <c r="N25" s="31"/>
      <c r="O25" s="384"/>
      <c r="P25" s="31">
        <v>25</v>
      </c>
      <c r="Q25" s="384"/>
      <c r="R25" s="31">
        <f t="shared" si="1"/>
        <v>27</v>
      </c>
      <c r="S25" s="578">
        <v>108</v>
      </c>
    </row>
    <row r="26" spans="2:19" ht="12.75">
      <c r="B26" s="313" t="s">
        <v>529</v>
      </c>
      <c r="C26" s="31"/>
      <c r="D26" s="362"/>
      <c r="E26" s="266">
        <v>40</v>
      </c>
      <c r="F26" s="366"/>
      <c r="G26" s="264">
        <v>0</v>
      </c>
      <c r="H26" s="366"/>
      <c r="I26" s="31"/>
      <c r="J26" s="262"/>
      <c r="K26" s="311">
        <f t="shared" si="0"/>
        <v>0</v>
      </c>
      <c r="M26" s="88" t="s">
        <v>452</v>
      </c>
      <c r="N26" s="31"/>
      <c r="O26" s="384"/>
      <c r="P26" s="31">
        <v>0</v>
      </c>
      <c r="Q26" s="384"/>
      <c r="R26" s="31">
        <f t="shared" si="1"/>
        <v>0</v>
      </c>
      <c r="S26" s="578">
        <v>0</v>
      </c>
    </row>
    <row r="27" spans="2:19" ht="12.75">
      <c r="B27" s="88" t="s">
        <v>459</v>
      </c>
      <c r="C27" s="31"/>
      <c r="D27" s="362"/>
      <c r="E27" s="266">
        <v>38</v>
      </c>
      <c r="F27" s="366"/>
      <c r="G27" s="92"/>
      <c r="H27" s="366"/>
      <c r="I27" s="31"/>
      <c r="J27" s="272">
        <v>28</v>
      </c>
      <c r="K27" s="311">
        <f t="shared" si="0"/>
        <v>12.6</v>
      </c>
      <c r="M27" s="88" t="s">
        <v>451</v>
      </c>
      <c r="N27" s="31">
        <v>22</v>
      </c>
      <c r="O27" s="384"/>
      <c r="P27" s="31"/>
      <c r="Q27" s="384"/>
      <c r="R27" s="31">
        <f t="shared" si="1"/>
        <v>21.5</v>
      </c>
      <c r="S27" s="578">
        <v>86</v>
      </c>
    </row>
    <row r="28" spans="2:19" ht="12.75">
      <c r="B28" s="88" t="s">
        <v>460</v>
      </c>
      <c r="C28" s="31"/>
      <c r="D28" s="362"/>
      <c r="E28" s="266">
        <v>210</v>
      </c>
      <c r="F28" s="366"/>
      <c r="G28" s="92"/>
      <c r="H28" s="366"/>
      <c r="I28" s="31"/>
      <c r="J28" s="272">
        <v>23</v>
      </c>
      <c r="K28" s="311">
        <f t="shared" si="0"/>
        <v>10.35</v>
      </c>
      <c r="M28" s="88" t="s">
        <v>387</v>
      </c>
      <c r="N28" s="31">
        <v>115</v>
      </c>
      <c r="O28" s="384"/>
      <c r="P28" s="31"/>
      <c r="Q28" s="384"/>
      <c r="R28" s="31">
        <f t="shared" si="1"/>
        <v>117.5</v>
      </c>
      <c r="S28" s="578">
        <v>470</v>
      </c>
    </row>
    <row r="29" spans="2:19" ht="12.75">
      <c r="B29" s="88" t="s">
        <v>174</v>
      </c>
      <c r="C29" s="31"/>
      <c r="D29" s="362"/>
      <c r="E29" s="266">
        <v>31</v>
      </c>
      <c r="F29" s="366"/>
      <c r="G29" s="92"/>
      <c r="H29" s="366"/>
      <c r="I29" s="31"/>
      <c r="J29" s="272"/>
      <c r="K29" s="311">
        <f t="shared" si="0"/>
        <v>0</v>
      </c>
      <c r="M29" s="88" t="s">
        <v>174</v>
      </c>
      <c r="N29" s="31"/>
      <c r="O29" s="384"/>
      <c r="P29" s="31"/>
      <c r="Q29" s="384"/>
      <c r="R29" s="31">
        <f t="shared" si="1"/>
        <v>17.5</v>
      </c>
      <c r="S29" s="83">
        <v>70</v>
      </c>
    </row>
    <row r="30" spans="2:19" ht="12.75">
      <c r="B30" s="88" t="s">
        <v>166</v>
      </c>
      <c r="C30" s="24"/>
      <c r="D30" s="365"/>
      <c r="E30" s="263">
        <v>110</v>
      </c>
      <c r="F30" s="364"/>
      <c r="G30" s="315"/>
      <c r="H30" s="364"/>
      <c r="I30" s="32"/>
      <c r="J30" s="272">
        <v>215</v>
      </c>
      <c r="K30" s="311">
        <f t="shared" si="0"/>
        <v>96.75</v>
      </c>
      <c r="M30" s="88" t="s">
        <v>166</v>
      </c>
      <c r="N30" s="32">
        <v>60</v>
      </c>
      <c r="O30" s="383"/>
      <c r="P30" s="32"/>
      <c r="Q30" s="383"/>
      <c r="R30" s="31">
        <f t="shared" si="1"/>
        <v>59.25</v>
      </c>
      <c r="S30" s="578">
        <v>237</v>
      </c>
    </row>
    <row r="31" spans="2:19" ht="12.75">
      <c r="B31" s="88" t="s">
        <v>172</v>
      </c>
      <c r="C31" s="24"/>
      <c r="D31" s="365"/>
      <c r="E31" s="263">
        <v>60</v>
      </c>
      <c r="F31" s="364"/>
      <c r="G31" s="315"/>
      <c r="H31" s="364"/>
      <c r="I31" s="32"/>
      <c r="J31" s="272">
        <v>112</v>
      </c>
      <c r="K31" s="311">
        <f t="shared" si="0"/>
        <v>50.4</v>
      </c>
      <c r="M31" s="88" t="s">
        <v>172</v>
      </c>
      <c r="N31" s="32">
        <v>30</v>
      </c>
      <c r="O31" s="383"/>
      <c r="P31" s="32"/>
      <c r="Q31" s="383"/>
      <c r="R31" s="31">
        <f t="shared" si="1"/>
        <v>32.5</v>
      </c>
      <c r="S31" s="578">
        <v>130</v>
      </c>
    </row>
    <row r="32" spans="2:19" ht="12.75">
      <c r="B32" s="88" t="s">
        <v>225</v>
      </c>
      <c r="C32" s="24"/>
      <c r="D32" s="365"/>
      <c r="E32" s="263">
        <v>0</v>
      </c>
      <c r="F32" s="364"/>
      <c r="G32" s="315"/>
      <c r="H32" s="364"/>
      <c r="I32" s="32"/>
      <c r="J32" s="272">
        <v>34</v>
      </c>
      <c r="K32" s="311">
        <f t="shared" si="0"/>
        <v>15.3</v>
      </c>
      <c r="M32" s="88" t="s">
        <v>175</v>
      </c>
      <c r="N32" s="32"/>
      <c r="O32" s="383"/>
      <c r="P32" s="32">
        <v>20</v>
      </c>
      <c r="Q32" s="383"/>
      <c r="R32" s="31">
        <f t="shared" si="1"/>
        <v>17.5</v>
      </c>
      <c r="S32" s="578">
        <v>70</v>
      </c>
    </row>
    <row r="33" spans="2:19" ht="12.75">
      <c r="B33" s="88" t="s">
        <v>226</v>
      </c>
      <c r="C33" s="24"/>
      <c r="D33" s="365"/>
      <c r="E33" s="263">
        <v>30</v>
      </c>
      <c r="F33" s="364"/>
      <c r="G33" s="315"/>
      <c r="H33" s="364"/>
      <c r="I33" s="32"/>
      <c r="J33" s="657">
        <v>94</v>
      </c>
      <c r="K33" s="311">
        <f t="shared" si="0"/>
        <v>42.300000000000004</v>
      </c>
      <c r="M33" s="88" t="s">
        <v>170</v>
      </c>
      <c r="N33" s="32">
        <v>0</v>
      </c>
      <c r="O33" s="383"/>
      <c r="P33" s="32"/>
      <c r="Q33" s="383"/>
      <c r="R33" s="31">
        <f t="shared" si="1"/>
        <v>0</v>
      </c>
      <c r="S33" s="578">
        <v>0</v>
      </c>
    </row>
    <row r="34" spans="2:19" ht="12.75">
      <c r="B34" s="313" t="s">
        <v>175</v>
      </c>
      <c r="C34" s="24"/>
      <c r="D34" s="365"/>
      <c r="E34" s="263"/>
      <c r="F34" s="364"/>
      <c r="G34" s="316">
        <v>40</v>
      </c>
      <c r="H34" s="364"/>
      <c r="I34" s="32"/>
      <c r="J34" s="262"/>
      <c r="K34" s="311">
        <f t="shared" si="0"/>
        <v>0</v>
      </c>
      <c r="M34" s="88" t="s">
        <v>242</v>
      </c>
      <c r="N34" s="32">
        <v>100</v>
      </c>
      <c r="O34" s="383"/>
      <c r="P34" s="32"/>
      <c r="Q34" s="383"/>
      <c r="R34" s="31">
        <f t="shared" si="1"/>
        <v>100</v>
      </c>
      <c r="S34" s="579">
        <v>400</v>
      </c>
    </row>
    <row r="35" spans="2:19" ht="12.75">
      <c r="B35" s="88" t="s">
        <v>170</v>
      </c>
      <c r="C35" s="24"/>
      <c r="D35" s="365"/>
      <c r="E35" s="263">
        <v>0</v>
      </c>
      <c r="F35" s="365"/>
      <c r="G35" s="263"/>
      <c r="H35" s="365"/>
      <c r="I35" s="32"/>
      <c r="J35" s="272"/>
      <c r="K35" s="311">
        <f t="shared" si="0"/>
        <v>0</v>
      </c>
      <c r="M35" s="23" t="s">
        <v>281</v>
      </c>
      <c r="N35" s="32"/>
      <c r="O35" s="383"/>
      <c r="P35" s="32"/>
      <c r="Q35" s="383"/>
      <c r="R35" s="31">
        <f t="shared" si="1"/>
        <v>100</v>
      </c>
      <c r="S35" s="23">
        <v>400</v>
      </c>
    </row>
    <row r="36" spans="2:19" ht="12.75">
      <c r="B36" s="23" t="s">
        <v>242</v>
      </c>
      <c r="C36" s="24"/>
      <c r="D36" s="365"/>
      <c r="E36" s="263">
        <v>180</v>
      </c>
      <c r="F36" s="365"/>
      <c r="G36" s="263"/>
      <c r="H36" s="365"/>
      <c r="I36" s="32"/>
      <c r="J36" s="33">
        <v>395</v>
      </c>
      <c r="K36" s="311">
        <f t="shared" si="0"/>
        <v>177.75</v>
      </c>
      <c r="M36" s="23" t="s">
        <v>317</v>
      </c>
      <c r="N36" s="32"/>
      <c r="O36" s="383"/>
      <c r="P36" s="32"/>
      <c r="Q36" s="383"/>
      <c r="R36" s="31">
        <f t="shared" si="1"/>
        <v>20</v>
      </c>
      <c r="S36" s="23">
        <v>80</v>
      </c>
    </row>
    <row r="37" spans="2:19" ht="12.75">
      <c r="B37" s="23" t="s">
        <v>505</v>
      </c>
      <c r="C37" s="24"/>
      <c r="D37" s="365"/>
      <c r="E37" s="263">
        <v>250</v>
      </c>
      <c r="F37" s="365"/>
      <c r="G37" s="263"/>
      <c r="H37" s="365"/>
      <c r="I37" s="32"/>
      <c r="J37" s="636">
        <v>129</v>
      </c>
      <c r="K37" s="311">
        <f t="shared" si="0"/>
        <v>58.050000000000004</v>
      </c>
      <c r="M37" s="23" t="s">
        <v>319</v>
      </c>
      <c r="N37" s="32">
        <v>10</v>
      </c>
      <c r="O37" s="383"/>
      <c r="P37" s="32"/>
      <c r="Q37" s="383"/>
      <c r="R37" s="31">
        <f t="shared" si="1"/>
        <v>9.75</v>
      </c>
      <c r="S37" s="579">
        <v>39</v>
      </c>
    </row>
    <row r="38" spans="2:19" ht="12.75">
      <c r="B38" s="23" t="s">
        <v>527</v>
      </c>
      <c r="C38" s="24"/>
      <c r="D38" s="365"/>
      <c r="E38" s="263">
        <v>0</v>
      </c>
      <c r="F38" s="365"/>
      <c r="G38" s="263"/>
      <c r="H38" s="365"/>
      <c r="I38" s="32"/>
      <c r="J38" s="33">
        <v>0</v>
      </c>
      <c r="K38" s="311">
        <f t="shared" si="0"/>
        <v>0</v>
      </c>
      <c r="M38" s="23" t="s">
        <v>386</v>
      </c>
      <c r="N38" s="32"/>
      <c r="O38" s="383"/>
      <c r="P38" s="32">
        <v>20</v>
      </c>
      <c r="Q38" s="383"/>
      <c r="R38" s="31">
        <f t="shared" si="1"/>
        <v>19</v>
      </c>
      <c r="S38" s="579">
        <v>76</v>
      </c>
    </row>
    <row r="39" spans="2:19" ht="12.75">
      <c r="B39" s="23" t="s">
        <v>319</v>
      </c>
      <c r="C39" s="24"/>
      <c r="D39" s="365"/>
      <c r="E39" s="263">
        <v>20</v>
      </c>
      <c r="F39" s="365"/>
      <c r="G39" s="263"/>
      <c r="H39" s="365"/>
      <c r="I39" s="32"/>
      <c r="J39" s="33"/>
      <c r="K39" s="311">
        <f t="shared" si="0"/>
        <v>0</v>
      </c>
      <c r="M39" s="23" t="s">
        <v>523</v>
      </c>
      <c r="N39" s="32">
        <v>0</v>
      </c>
      <c r="O39" s="383"/>
      <c r="P39" s="32">
        <v>6</v>
      </c>
      <c r="Q39" s="383"/>
      <c r="R39" s="31">
        <f t="shared" si="1"/>
        <v>5.75</v>
      </c>
      <c r="S39" s="579">
        <v>23</v>
      </c>
    </row>
    <row r="40" spans="2:19" ht="12.75">
      <c r="B40" s="23" t="s">
        <v>320</v>
      </c>
      <c r="C40" s="24"/>
      <c r="D40" s="365"/>
      <c r="E40" s="263">
        <v>6</v>
      </c>
      <c r="F40" s="365"/>
      <c r="G40" s="263"/>
      <c r="H40" s="365"/>
      <c r="I40" s="32"/>
      <c r="J40" s="656"/>
      <c r="K40" s="311">
        <f t="shared" si="0"/>
        <v>0</v>
      </c>
      <c r="M40" s="23" t="s">
        <v>284</v>
      </c>
      <c r="N40" s="32">
        <v>0</v>
      </c>
      <c r="O40" s="383"/>
      <c r="P40" s="32"/>
      <c r="Q40" s="383"/>
      <c r="R40" s="31">
        <f t="shared" si="1"/>
        <v>0</v>
      </c>
      <c r="S40" s="579">
        <v>0</v>
      </c>
    </row>
    <row r="41" spans="2:19" ht="12.75">
      <c r="B41" s="23" t="s">
        <v>523</v>
      </c>
      <c r="C41" s="24"/>
      <c r="D41" s="365"/>
      <c r="E41" s="263"/>
      <c r="F41" s="365"/>
      <c r="G41" s="263">
        <v>10</v>
      </c>
      <c r="H41" s="365"/>
      <c r="I41" s="32"/>
      <c r="J41" s="656"/>
      <c r="K41" s="311">
        <f t="shared" si="0"/>
        <v>0</v>
      </c>
      <c r="M41" s="23" t="s">
        <v>315</v>
      </c>
      <c r="N41" s="32"/>
      <c r="O41" s="383"/>
      <c r="P41" s="32"/>
      <c r="Q41" s="383"/>
      <c r="R41" s="31">
        <v>0</v>
      </c>
      <c r="S41" s="23">
        <v>213</v>
      </c>
    </row>
    <row r="42" spans="2:19" ht="12.75">
      <c r="B42" s="23" t="s">
        <v>284</v>
      </c>
      <c r="C42" s="24"/>
      <c r="D42" s="365"/>
      <c r="E42" s="263"/>
      <c r="F42" s="365"/>
      <c r="G42" s="263"/>
      <c r="H42" s="365"/>
      <c r="I42" s="32"/>
      <c r="J42" s="33"/>
      <c r="K42" s="311">
        <f t="shared" si="0"/>
        <v>0</v>
      </c>
      <c r="M42" s="23" t="s">
        <v>316</v>
      </c>
      <c r="N42" s="32"/>
      <c r="O42" s="383"/>
      <c r="P42" s="32"/>
      <c r="Q42" s="383"/>
      <c r="R42" s="31">
        <v>0</v>
      </c>
      <c r="S42" s="23">
        <v>70</v>
      </c>
    </row>
    <row r="43" spans="2:19" ht="12.75">
      <c r="B43" s="292" t="s">
        <v>283</v>
      </c>
      <c r="C43" s="24"/>
      <c r="D43" s="365"/>
      <c r="E43" s="263"/>
      <c r="F43" s="365"/>
      <c r="G43" s="263"/>
      <c r="H43" s="365"/>
      <c r="I43" s="32"/>
      <c r="J43" s="33">
        <v>0</v>
      </c>
      <c r="K43" s="311">
        <f t="shared" si="0"/>
        <v>0</v>
      </c>
      <c r="M43" s="23" t="s">
        <v>287</v>
      </c>
      <c r="N43" s="32"/>
      <c r="O43" s="383"/>
      <c r="P43" s="32"/>
      <c r="Q43" s="383"/>
      <c r="R43" s="31">
        <f t="shared" si="1"/>
        <v>0</v>
      </c>
      <c r="S43" s="23"/>
    </row>
    <row r="44" spans="2:19" ht="12.75">
      <c r="B44" s="23" t="s">
        <v>285</v>
      </c>
      <c r="C44" s="24"/>
      <c r="D44" s="365"/>
      <c r="E44" s="263">
        <v>25</v>
      </c>
      <c r="F44" s="365"/>
      <c r="G44" s="263"/>
      <c r="H44" s="365"/>
      <c r="I44" s="32"/>
      <c r="J44" s="33"/>
      <c r="K44" s="311">
        <f t="shared" si="0"/>
        <v>0</v>
      </c>
      <c r="M44" s="88" t="s">
        <v>283</v>
      </c>
      <c r="N44" s="32"/>
      <c r="O44" s="383"/>
      <c r="P44" s="32">
        <v>0</v>
      </c>
      <c r="Q44" s="383"/>
      <c r="R44" s="31">
        <f t="shared" si="1"/>
        <v>0</v>
      </c>
      <c r="S44" s="579">
        <v>0</v>
      </c>
    </row>
    <row r="45" spans="2:19" ht="12.75">
      <c r="B45" s="23" t="s">
        <v>315</v>
      </c>
      <c r="C45" s="24"/>
      <c r="D45" s="365"/>
      <c r="E45" s="263"/>
      <c r="F45" s="365"/>
      <c r="G45" s="263"/>
      <c r="H45" s="365"/>
      <c r="I45" s="32">
        <v>100</v>
      </c>
      <c r="J45" s="656"/>
      <c r="K45" s="311">
        <f t="shared" si="0"/>
        <v>0</v>
      </c>
      <c r="M45" s="88" t="s">
        <v>455</v>
      </c>
      <c r="N45" s="32">
        <v>140</v>
      </c>
      <c r="O45" s="383"/>
      <c r="P45" s="32"/>
      <c r="Q45" s="383"/>
      <c r="R45" s="31">
        <f t="shared" si="1"/>
        <v>139.25</v>
      </c>
      <c r="S45" s="579">
        <v>557</v>
      </c>
    </row>
    <row r="46" spans="2:19" ht="12.75">
      <c r="B46" s="23" t="s">
        <v>316</v>
      </c>
      <c r="C46" s="24"/>
      <c r="D46" s="365"/>
      <c r="E46" s="263"/>
      <c r="F46" s="365"/>
      <c r="G46" s="263"/>
      <c r="H46" s="365"/>
      <c r="I46" s="32">
        <v>0</v>
      </c>
      <c r="J46" s="33"/>
      <c r="K46" s="311">
        <f t="shared" si="0"/>
        <v>0</v>
      </c>
      <c r="M46" s="88"/>
      <c r="N46" s="32"/>
      <c r="O46" s="383"/>
      <c r="P46" s="32"/>
      <c r="Q46" s="383"/>
      <c r="R46" s="31"/>
      <c r="S46" s="581"/>
    </row>
    <row r="47" spans="2:19" ht="12.75">
      <c r="B47" s="23" t="s">
        <v>528</v>
      </c>
      <c r="C47" s="24"/>
      <c r="D47" s="365"/>
      <c r="E47" s="263">
        <v>300</v>
      </c>
      <c r="F47" s="365"/>
      <c r="G47" s="263">
        <v>195</v>
      </c>
      <c r="H47" s="365"/>
      <c r="I47" s="32"/>
      <c r="J47" s="33">
        <f>J14+J17</f>
        <v>0</v>
      </c>
      <c r="K47" s="311">
        <f t="shared" si="0"/>
        <v>0</v>
      </c>
      <c r="M47" s="28" t="s">
        <v>33</v>
      </c>
      <c r="N47" s="319">
        <f>SUM(N7:N45)-N17</f>
        <v>918</v>
      </c>
      <c r="O47" s="381">
        <f>SUM(O7:O35)</f>
        <v>0</v>
      </c>
      <c r="P47" s="319">
        <f>SUM(P7:P45)-P14</f>
        <v>862</v>
      </c>
      <c r="Q47" s="381">
        <f>SUM(Q7:Q35)</f>
        <v>0</v>
      </c>
      <c r="R47" s="17">
        <f>SUM(R7:R44)+R45</f>
        <v>2146.25</v>
      </c>
      <c r="S47">
        <f>SUM(S7:S46)</f>
        <v>8868</v>
      </c>
    </row>
    <row r="48" spans="2:17" ht="13.5" thickBot="1">
      <c r="B48" s="310" t="s">
        <v>33</v>
      </c>
      <c r="C48" s="314">
        <f>SUM(C7:C47)</f>
        <v>0</v>
      </c>
      <c r="D48" s="380"/>
      <c r="E48" s="314">
        <f aca="true" t="shared" si="2" ref="E48:J48">SUM(E7:E47)</f>
        <v>2370</v>
      </c>
      <c r="F48" s="369">
        <f t="shared" si="2"/>
        <v>0</v>
      </c>
      <c r="G48" s="314">
        <f t="shared" si="2"/>
        <v>1770</v>
      </c>
      <c r="H48" s="369">
        <f t="shared" si="2"/>
        <v>0</v>
      </c>
      <c r="I48" s="314">
        <f t="shared" si="2"/>
        <v>100</v>
      </c>
      <c r="J48" s="314">
        <f t="shared" si="2"/>
        <v>5846</v>
      </c>
      <c r="K48" s="314">
        <f>SUM(K7:K47)-K14-K17</f>
        <v>2630.7000000000007</v>
      </c>
      <c r="M48" s="29"/>
      <c r="O48" s="386"/>
      <c r="Q48" s="386"/>
    </row>
    <row r="49" spans="2:18" ht="13.5" thickBot="1">
      <c r="B49" s="29"/>
      <c r="D49" s="372"/>
      <c r="F49" s="372"/>
      <c r="H49" s="372"/>
      <c r="M49" s="51" t="s">
        <v>18</v>
      </c>
      <c r="N49" s="38"/>
      <c r="O49" s="387"/>
      <c r="P49" s="38"/>
      <c r="Q49" s="390"/>
      <c r="R49" s="49"/>
    </row>
    <row r="50" spans="2:19" ht="13.5" thickBot="1">
      <c r="B50" s="281" t="s">
        <v>18</v>
      </c>
      <c r="C50" s="95"/>
      <c r="D50" s="373"/>
      <c r="E50" s="95"/>
      <c r="F50" s="373"/>
      <c r="G50" s="95"/>
      <c r="H50" s="373"/>
      <c r="I50" s="95"/>
      <c r="M50" s="30" t="s">
        <v>84</v>
      </c>
      <c r="N50" s="14">
        <v>140</v>
      </c>
      <c r="O50" s="388">
        <v>0</v>
      </c>
      <c r="P50" s="14"/>
      <c r="Q50" s="391"/>
      <c r="R50" s="50">
        <f>S50*0.25</f>
        <v>146.75</v>
      </c>
      <c r="S50" s="361">
        <v>587</v>
      </c>
    </row>
    <row r="51" spans="2:19" ht="13.5" thickBot="1">
      <c r="B51" s="282" t="s">
        <v>84</v>
      </c>
      <c r="C51" s="283"/>
      <c r="D51" s="374"/>
      <c r="E51" s="283">
        <v>80</v>
      </c>
      <c r="F51" s="374"/>
      <c r="G51" s="283"/>
      <c r="H51" s="374"/>
      <c r="I51" s="283"/>
      <c r="J51" s="283">
        <f>K51*0.45</f>
        <v>45</v>
      </c>
      <c r="K51" s="284">
        <v>100</v>
      </c>
      <c r="M51" s="23" t="s">
        <v>83</v>
      </c>
      <c r="N51" s="3"/>
      <c r="O51" s="383"/>
      <c r="P51" s="3">
        <v>170</v>
      </c>
      <c r="Q51" s="385"/>
      <c r="R51" s="50">
        <f>S51*0.25</f>
        <v>162.5</v>
      </c>
      <c r="S51" s="83">
        <v>650</v>
      </c>
    </row>
    <row r="52" spans="2:19" ht="13.5" thickBot="1">
      <c r="B52" s="285" t="s">
        <v>83</v>
      </c>
      <c r="C52" s="3"/>
      <c r="D52" s="365"/>
      <c r="E52" s="23"/>
      <c r="F52" s="365"/>
      <c r="G52" s="23">
        <v>100</v>
      </c>
      <c r="H52" s="365"/>
      <c r="I52" s="3"/>
      <c r="J52" s="283">
        <f>K52*0.45</f>
        <v>94.5</v>
      </c>
      <c r="K52" s="23">
        <v>210</v>
      </c>
      <c r="M52" s="23" t="s">
        <v>56</v>
      </c>
      <c r="N52" s="16"/>
      <c r="O52" s="384"/>
      <c r="P52" s="31">
        <v>160</v>
      </c>
      <c r="Q52" s="384"/>
      <c r="R52" s="50">
        <f>S52*0.25</f>
        <v>160</v>
      </c>
      <c r="S52" s="272">
        <v>640</v>
      </c>
    </row>
    <row r="53" spans="2:19" ht="13.5" thickBot="1">
      <c r="B53" s="285" t="s">
        <v>327</v>
      </c>
      <c r="C53" s="3"/>
      <c r="D53" s="365"/>
      <c r="E53" s="23"/>
      <c r="F53" s="365"/>
      <c r="G53" s="23"/>
      <c r="H53" s="365"/>
      <c r="I53" s="3">
        <v>100</v>
      </c>
      <c r="J53" s="283">
        <f>K53*0.45</f>
        <v>45</v>
      </c>
      <c r="K53" s="23">
        <v>100</v>
      </c>
      <c r="M53" s="23" t="s">
        <v>40</v>
      </c>
      <c r="N53" s="3">
        <v>500</v>
      </c>
      <c r="O53" s="383"/>
      <c r="P53" s="3">
        <v>250</v>
      </c>
      <c r="Q53" s="385"/>
      <c r="R53" s="50">
        <f>S53*0.2</f>
        <v>140</v>
      </c>
      <c r="S53" s="272">
        <v>700</v>
      </c>
    </row>
    <row r="54" spans="2:19" ht="13.5" thickBot="1">
      <c r="B54" s="285" t="s">
        <v>56</v>
      </c>
      <c r="C54" s="16"/>
      <c r="D54" s="362"/>
      <c r="E54" s="31"/>
      <c r="F54" s="362"/>
      <c r="G54" s="31">
        <v>180</v>
      </c>
      <c r="H54" s="362"/>
      <c r="I54" s="16"/>
      <c r="J54" s="283">
        <f>K54*0.45</f>
        <v>165.6</v>
      </c>
      <c r="K54" s="33">
        <v>368</v>
      </c>
      <c r="M54" s="7" t="s">
        <v>34</v>
      </c>
      <c r="N54" s="17">
        <f aca="true" t="shared" si="3" ref="N54:S54">SUM(N50:N53)</f>
        <v>640</v>
      </c>
      <c r="O54" s="382">
        <f t="shared" si="3"/>
        <v>0</v>
      </c>
      <c r="P54" s="17">
        <f t="shared" si="3"/>
        <v>580</v>
      </c>
      <c r="Q54" s="382">
        <f t="shared" si="3"/>
        <v>0</v>
      </c>
      <c r="R54" s="19">
        <f t="shared" si="3"/>
        <v>609.25</v>
      </c>
      <c r="S54" s="11">
        <f t="shared" si="3"/>
        <v>2577</v>
      </c>
    </row>
    <row r="55" spans="2:19" ht="13.5" thickBot="1">
      <c r="B55" s="287" t="s">
        <v>40</v>
      </c>
      <c r="C55" s="38"/>
      <c r="D55" s="375"/>
      <c r="E55" s="38">
        <v>300</v>
      </c>
      <c r="F55" s="375"/>
      <c r="G55" s="38">
        <v>100</v>
      </c>
      <c r="H55" s="375"/>
      <c r="I55" s="38"/>
      <c r="J55" s="283">
        <f>K55*0.45</f>
        <v>315</v>
      </c>
      <c r="K55" s="288">
        <v>700</v>
      </c>
      <c r="M55" s="7" t="s">
        <v>35</v>
      </c>
      <c r="N55" s="17">
        <f>N47+N54</f>
        <v>1558</v>
      </c>
      <c r="O55" s="236">
        <f>O47+O54</f>
        <v>0</v>
      </c>
      <c r="P55" s="17">
        <f>P47+P54</f>
        <v>1442</v>
      </c>
      <c r="Q55" s="236">
        <f>Q47+Q54</f>
        <v>0</v>
      </c>
      <c r="R55" s="19">
        <f>R47+R54</f>
        <v>2755.5</v>
      </c>
      <c r="S55" s="11">
        <f>S47+S54</f>
        <v>11445</v>
      </c>
    </row>
    <row r="56" spans="2:19" ht="13.5" thickBot="1">
      <c r="B56" s="290" t="s">
        <v>325</v>
      </c>
      <c r="C56" s="26"/>
      <c r="D56" s="368"/>
      <c r="E56" s="38"/>
      <c r="F56" s="368"/>
      <c r="G56" s="26"/>
      <c r="H56" s="368"/>
      <c r="I56" s="26"/>
      <c r="J56" s="26"/>
      <c r="K56" s="26"/>
      <c r="M56" s="10" t="s">
        <v>36</v>
      </c>
      <c r="N56" s="10">
        <v>1500</v>
      </c>
      <c r="O56" s="383"/>
      <c r="P56" s="638">
        <v>1500</v>
      </c>
      <c r="Q56" s="385"/>
      <c r="R56" s="655">
        <f>N55+P55</f>
        <v>3000</v>
      </c>
      <c r="S56" s="583">
        <v>3000</v>
      </c>
    </row>
    <row r="57" spans="2:11" ht="13.5" thickBot="1">
      <c r="B57" s="274" t="s">
        <v>34</v>
      </c>
      <c r="C57" s="271">
        <f>SUM(C51:C55)</f>
        <v>0</v>
      </c>
      <c r="D57" s="370"/>
      <c r="E57" s="271">
        <f>SUM(E51:E55)</f>
        <v>380</v>
      </c>
      <c r="F57" s="370"/>
      <c r="G57" s="271">
        <f>SUM(G51:G55)</f>
        <v>380</v>
      </c>
      <c r="H57" s="370"/>
      <c r="I57" s="271">
        <f>SUM(I51:I55)</f>
        <v>100</v>
      </c>
      <c r="J57" s="275"/>
      <c r="K57" s="275">
        <f>SUM(K51:K55)</f>
        <v>1478</v>
      </c>
    </row>
    <row r="58" spans="2:11" ht="13.5" thickBot="1">
      <c r="B58" s="274" t="s">
        <v>35</v>
      </c>
      <c r="C58" s="277">
        <f>C48+C57</f>
        <v>0</v>
      </c>
      <c r="D58" s="363"/>
      <c r="E58" s="271">
        <f>E48+E57</f>
        <v>2750</v>
      </c>
      <c r="F58" s="363"/>
      <c r="G58" s="271">
        <f>G48+G57</f>
        <v>2150</v>
      </c>
      <c r="H58" s="363"/>
      <c r="I58" s="271">
        <f>I48+I57</f>
        <v>200</v>
      </c>
      <c r="J58" s="275"/>
      <c r="K58" s="637">
        <f>SUM(E58:I58)</f>
        <v>5100</v>
      </c>
    </row>
    <row r="59" spans="2:11" ht="13.5" thickBot="1">
      <c r="B59" s="278" t="s">
        <v>36</v>
      </c>
      <c r="C59" s="279"/>
      <c r="D59" s="363"/>
      <c r="E59" s="279"/>
      <c r="F59" s="363"/>
      <c r="G59" s="279"/>
      <c r="H59" s="363"/>
      <c r="I59" s="279"/>
      <c r="J59" s="275"/>
      <c r="K59" s="586">
        <v>5100</v>
      </c>
    </row>
    <row r="60" spans="6:8" ht="13.5" thickBot="1">
      <c r="F60" s="376"/>
      <c r="H60" s="376"/>
    </row>
    <row r="61" spans="2:11" ht="12.75">
      <c r="B61" s="291" t="s">
        <v>282</v>
      </c>
      <c r="C61" s="283"/>
      <c r="D61" s="283"/>
      <c r="E61" s="283"/>
      <c r="F61" s="377"/>
      <c r="G61" s="283">
        <v>0</v>
      </c>
      <c r="H61" s="377"/>
      <c r="I61" s="283"/>
      <c r="J61" s="283">
        <v>30</v>
      </c>
      <c r="K61" s="311">
        <f aca="true" t="shared" si="4" ref="K61:K66">J61*0.5</f>
        <v>15</v>
      </c>
    </row>
    <row r="62" spans="2:11" ht="12.75">
      <c r="B62" s="317" t="s">
        <v>322</v>
      </c>
      <c r="C62" s="95"/>
      <c r="D62" s="95"/>
      <c r="E62" s="95">
        <v>0</v>
      </c>
      <c r="F62" s="378"/>
      <c r="G62" s="95"/>
      <c r="H62" s="378"/>
      <c r="I62" s="95"/>
      <c r="J62" s="95">
        <v>0</v>
      </c>
      <c r="K62" s="311">
        <f t="shared" si="4"/>
        <v>0</v>
      </c>
    </row>
    <row r="63" spans="2:11" ht="12.75">
      <c r="B63" s="317" t="s">
        <v>323</v>
      </c>
      <c r="C63" s="95"/>
      <c r="D63" s="95"/>
      <c r="E63" s="95">
        <v>15</v>
      </c>
      <c r="F63" s="378"/>
      <c r="G63" s="95"/>
      <c r="H63" s="378"/>
      <c r="I63" s="95"/>
      <c r="J63" s="95">
        <v>26</v>
      </c>
      <c r="K63" s="311">
        <f t="shared" si="4"/>
        <v>13</v>
      </c>
    </row>
    <row r="64" spans="2:11" ht="12.75">
      <c r="B64" s="317" t="s">
        <v>324</v>
      </c>
      <c r="C64" s="95"/>
      <c r="D64" s="95"/>
      <c r="E64" s="95">
        <v>20</v>
      </c>
      <c r="F64" s="378"/>
      <c r="G64" s="95"/>
      <c r="H64" s="378"/>
      <c r="I64" s="95"/>
      <c r="J64" s="95">
        <v>30</v>
      </c>
      <c r="K64" s="311">
        <f t="shared" si="4"/>
        <v>15</v>
      </c>
    </row>
    <row r="65" spans="2:11" ht="12.75">
      <c r="B65" s="317" t="s">
        <v>332</v>
      </c>
      <c r="C65" s="95"/>
      <c r="D65" s="95"/>
      <c r="E65" s="95">
        <v>0</v>
      </c>
      <c r="F65" s="378"/>
      <c r="G65" s="95"/>
      <c r="H65" s="378"/>
      <c r="I65" s="95"/>
      <c r="J65" s="95">
        <v>0</v>
      </c>
      <c r="K65" s="311">
        <f t="shared" si="4"/>
        <v>0</v>
      </c>
    </row>
    <row r="66" spans="2:11" ht="13.5" thickBot="1">
      <c r="B66" s="293" t="s">
        <v>286</v>
      </c>
      <c r="C66" s="38"/>
      <c r="D66" s="38"/>
      <c r="E66" s="38">
        <v>40</v>
      </c>
      <c r="F66" s="379"/>
      <c r="G66" s="38"/>
      <c r="H66" s="379"/>
      <c r="I66" s="38"/>
      <c r="J66" s="658">
        <v>75</v>
      </c>
      <c r="K66" s="311">
        <f t="shared" si="4"/>
        <v>37.5</v>
      </c>
    </row>
    <row r="67" spans="5:11" ht="12.75">
      <c r="E67">
        <f>SUM(E62:E66)</f>
        <v>75</v>
      </c>
      <c r="G67">
        <f>SUM(G61:G66)</f>
        <v>0</v>
      </c>
      <c r="K67" s="318">
        <f>SUM(K61:K66)</f>
        <v>80.5</v>
      </c>
    </row>
  </sheetData>
  <sheetProtection/>
  <mergeCells count="2">
    <mergeCell ref="B5:B6"/>
    <mergeCell ref="M5:M6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  <headerFooter alignWithMargins="0">
    <oddFooter>&amp;C&amp;Z&amp;F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2">
      <selection activeCell="C14" sqref="C14"/>
    </sheetView>
  </sheetViews>
  <sheetFormatPr defaultColWidth="9.00390625" defaultRowHeight="12.75"/>
  <cols>
    <col min="1" max="1" width="37.875" style="0" customWidth="1"/>
    <col min="3" max="3" width="11.25390625" style="0" customWidth="1"/>
    <col min="4" max="4" width="10.625" style="0" customWidth="1"/>
    <col min="5" max="5" width="13.75390625" style="0" customWidth="1"/>
    <col min="6" max="6" width="11.375" style="0" customWidth="1"/>
    <col min="7" max="7" width="12.375" style="0" customWidth="1"/>
  </cols>
  <sheetData>
    <row r="1" spans="1:4" ht="15">
      <c r="A1" s="584" t="s">
        <v>465</v>
      </c>
      <c r="B1" s="585"/>
      <c r="C1" s="585"/>
      <c r="D1" s="584"/>
    </row>
    <row r="2" ht="12.75">
      <c r="A2" t="s">
        <v>384</v>
      </c>
    </row>
    <row r="3" spans="1:6" ht="12.75">
      <c r="A3" t="s">
        <v>3</v>
      </c>
      <c r="B3" s="2" t="s">
        <v>520</v>
      </c>
      <c r="C3" s="2"/>
      <c r="F3" t="s">
        <v>521</v>
      </c>
    </row>
    <row r="4" spans="1:3" ht="13.5" thickBot="1">
      <c r="A4" s="84" t="s">
        <v>326</v>
      </c>
      <c r="B4" s="8"/>
      <c r="C4" s="8"/>
    </row>
    <row r="5" spans="1:8" ht="12.75">
      <c r="A5" s="730" t="s">
        <v>112</v>
      </c>
      <c r="B5" s="3"/>
      <c r="C5" s="3"/>
      <c r="D5" s="3"/>
      <c r="E5" s="11"/>
      <c r="F5" s="11" t="s">
        <v>227</v>
      </c>
      <c r="G5" s="11" t="s">
        <v>41</v>
      </c>
      <c r="H5" s="240" t="s">
        <v>372</v>
      </c>
    </row>
    <row r="6" spans="1:8" ht="13.5" thickBot="1">
      <c r="A6" s="731"/>
      <c r="B6" s="4" t="s">
        <v>328</v>
      </c>
      <c r="C6" s="371" t="s">
        <v>331</v>
      </c>
      <c r="D6" s="4" t="s">
        <v>329</v>
      </c>
      <c r="E6" s="389" t="s">
        <v>330</v>
      </c>
      <c r="F6" s="12" t="s">
        <v>228</v>
      </c>
      <c r="G6" s="11" t="s">
        <v>522</v>
      </c>
      <c r="H6" s="360"/>
    </row>
    <row r="7" spans="1:8" ht="12.75">
      <c r="A7" s="23" t="s">
        <v>91</v>
      </c>
      <c r="B7" s="31"/>
      <c r="C7" s="384"/>
      <c r="D7" s="31">
        <v>194</v>
      </c>
      <c r="E7" s="384"/>
      <c r="F7" s="31">
        <f>G7*0.25</f>
        <v>158.5</v>
      </c>
      <c r="G7" s="578">
        <v>634</v>
      </c>
      <c r="H7" s="14">
        <f>F7/G7*100</f>
        <v>25</v>
      </c>
    </row>
    <row r="8" spans="1:8" ht="12.75">
      <c r="A8" s="88" t="s">
        <v>115</v>
      </c>
      <c r="B8" s="31">
        <v>152</v>
      </c>
      <c r="C8" s="384"/>
      <c r="D8" s="31"/>
      <c r="E8" s="384"/>
      <c r="F8" s="31">
        <f aca="true" t="shared" si="0" ref="F8:F45">G8*0.25</f>
        <v>46</v>
      </c>
      <c r="G8" s="578">
        <v>184</v>
      </c>
      <c r="H8" s="14">
        <f aca="true" t="shared" si="1" ref="H8:H53">F8/G8*100</f>
        <v>25</v>
      </c>
    </row>
    <row r="9" spans="1:8" ht="12.75">
      <c r="A9" s="88" t="s">
        <v>235</v>
      </c>
      <c r="B9" s="83">
        <v>75</v>
      </c>
      <c r="C9" s="385"/>
      <c r="D9" s="83"/>
      <c r="E9" s="385"/>
      <c r="F9" s="31">
        <f>G9*0.25</f>
        <v>79.25</v>
      </c>
      <c r="G9" s="578">
        <v>317</v>
      </c>
      <c r="H9" s="14">
        <f t="shared" si="1"/>
        <v>25</v>
      </c>
    </row>
    <row r="10" spans="1:8" ht="12.75">
      <c r="A10" s="88" t="s">
        <v>232</v>
      </c>
      <c r="B10" s="83"/>
      <c r="C10" s="385"/>
      <c r="D10" s="83">
        <v>170</v>
      </c>
      <c r="E10" s="385"/>
      <c r="F10" s="31">
        <f t="shared" si="0"/>
        <v>127.25</v>
      </c>
      <c r="G10" s="578">
        <v>509</v>
      </c>
      <c r="H10" s="14">
        <f t="shared" si="1"/>
        <v>25</v>
      </c>
    </row>
    <row r="11" spans="1:8" ht="12.75">
      <c r="A11" s="88" t="s">
        <v>15</v>
      </c>
      <c r="B11" s="31">
        <v>20</v>
      </c>
      <c r="C11" s="384"/>
      <c r="D11" s="31"/>
      <c r="E11" s="384"/>
      <c r="F11" s="31">
        <f t="shared" si="0"/>
        <v>25.5</v>
      </c>
      <c r="G11" s="578">
        <v>102</v>
      </c>
      <c r="H11" s="14">
        <f t="shared" si="1"/>
        <v>25</v>
      </c>
    </row>
    <row r="12" spans="1:8" ht="12.75">
      <c r="A12" s="88" t="s">
        <v>64</v>
      </c>
      <c r="B12" s="83"/>
      <c r="C12" s="385"/>
      <c r="D12" s="83">
        <v>85</v>
      </c>
      <c r="E12" s="385"/>
      <c r="F12" s="31">
        <f t="shared" si="0"/>
        <v>46.5</v>
      </c>
      <c r="G12" s="578">
        <v>186</v>
      </c>
      <c r="H12" s="14">
        <f t="shared" si="1"/>
        <v>25</v>
      </c>
    </row>
    <row r="13" spans="1:8" ht="12.75">
      <c r="A13" s="88" t="s">
        <v>453</v>
      </c>
      <c r="B13" s="31"/>
      <c r="C13" s="384"/>
      <c r="D13" s="31">
        <v>60</v>
      </c>
      <c r="E13" s="384"/>
      <c r="F13" s="31">
        <f t="shared" si="0"/>
        <v>59.5</v>
      </c>
      <c r="G13" s="578">
        <v>238</v>
      </c>
      <c r="H13" s="14">
        <f t="shared" si="1"/>
        <v>25</v>
      </c>
    </row>
    <row r="14" spans="1:8" ht="12.75">
      <c r="A14" s="88" t="s">
        <v>385</v>
      </c>
      <c r="B14" s="83"/>
      <c r="C14" s="385"/>
      <c r="D14" s="83">
        <v>0</v>
      </c>
      <c r="E14" s="385"/>
      <c r="F14" s="31">
        <f t="shared" si="0"/>
        <v>0</v>
      </c>
      <c r="G14" s="578">
        <v>0</v>
      </c>
      <c r="H14" s="14"/>
    </row>
    <row r="15" spans="1:8" ht="12.75">
      <c r="A15" s="88" t="s">
        <v>116</v>
      </c>
      <c r="B15" s="83">
        <v>36</v>
      </c>
      <c r="C15" s="385"/>
      <c r="D15" s="83"/>
      <c r="E15" s="385"/>
      <c r="F15" s="31">
        <f t="shared" si="0"/>
        <v>38.25</v>
      </c>
      <c r="G15" s="578">
        <v>153</v>
      </c>
      <c r="H15" s="14">
        <f t="shared" si="1"/>
        <v>25</v>
      </c>
    </row>
    <row r="16" spans="1:8" ht="12.75">
      <c r="A16" s="88" t="s">
        <v>257</v>
      </c>
      <c r="B16" s="23"/>
      <c r="C16" s="383"/>
      <c r="D16" s="23">
        <v>100</v>
      </c>
      <c r="E16" s="383"/>
      <c r="F16" s="31">
        <f t="shared" si="0"/>
        <v>75</v>
      </c>
      <c r="G16" s="578">
        <v>300</v>
      </c>
      <c r="H16" s="14">
        <f t="shared" si="1"/>
        <v>25</v>
      </c>
    </row>
    <row r="17" spans="1:8" ht="12.75">
      <c r="A17" s="88" t="s">
        <v>55</v>
      </c>
      <c r="B17" s="23">
        <v>100</v>
      </c>
      <c r="C17" s="383"/>
      <c r="D17" s="23"/>
      <c r="E17" s="383"/>
      <c r="F17" s="31">
        <f t="shared" si="0"/>
        <v>0</v>
      </c>
      <c r="G17" s="578">
        <v>0</v>
      </c>
      <c r="H17" s="14"/>
    </row>
    <row r="18" spans="1:8" ht="12.75">
      <c r="A18" s="88" t="s">
        <v>92</v>
      </c>
      <c r="B18" s="23"/>
      <c r="C18" s="383"/>
      <c r="D18" s="23">
        <v>180</v>
      </c>
      <c r="E18" s="383"/>
      <c r="F18" s="31">
        <f t="shared" si="0"/>
        <v>246.5</v>
      </c>
      <c r="G18" s="578">
        <v>986</v>
      </c>
      <c r="H18" s="14">
        <f t="shared" si="1"/>
        <v>25</v>
      </c>
    </row>
    <row r="19" spans="1:8" ht="12.75">
      <c r="A19" s="88" t="s">
        <v>545</v>
      </c>
      <c r="B19" s="31">
        <v>30</v>
      </c>
      <c r="C19" s="384"/>
      <c r="D19" s="31"/>
      <c r="E19" s="384"/>
      <c r="F19" s="31">
        <f t="shared" si="0"/>
        <v>26.5</v>
      </c>
      <c r="G19" s="578">
        <v>106</v>
      </c>
      <c r="H19" s="14">
        <f t="shared" si="1"/>
        <v>25</v>
      </c>
    </row>
    <row r="20" spans="1:8" ht="12.75">
      <c r="A20" s="88" t="s">
        <v>243</v>
      </c>
      <c r="B20" s="83">
        <v>35</v>
      </c>
      <c r="C20" s="385"/>
      <c r="D20" s="83"/>
      <c r="E20" s="385"/>
      <c r="F20" s="31">
        <f t="shared" si="0"/>
        <v>29.25</v>
      </c>
      <c r="G20" s="578">
        <v>117</v>
      </c>
      <c r="H20" s="14">
        <f t="shared" si="1"/>
        <v>25</v>
      </c>
    </row>
    <row r="21" spans="1:8" ht="12.75">
      <c r="A21" s="88" t="s">
        <v>66</v>
      </c>
      <c r="B21" s="31"/>
      <c r="C21" s="384"/>
      <c r="D21" s="31"/>
      <c r="E21" s="384"/>
      <c r="F21" s="31">
        <f t="shared" si="0"/>
        <v>0</v>
      </c>
      <c r="G21" s="89">
        <v>0</v>
      </c>
      <c r="H21" s="14"/>
    </row>
    <row r="22" spans="1:8" ht="12.75">
      <c r="A22" s="580" t="s">
        <v>393</v>
      </c>
      <c r="B22" s="31">
        <v>40</v>
      </c>
      <c r="C22" s="384"/>
      <c r="D22" s="31"/>
      <c r="E22" s="384"/>
      <c r="F22" s="31">
        <f t="shared" si="0"/>
        <v>12.25</v>
      </c>
      <c r="G22" s="578">
        <v>49</v>
      </c>
      <c r="H22" s="14">
        <f t="shared" si="1"/>
        <v>25</v>
      </c>
    </row>
    <row r="23" spans="1:8" ht="12.75">
      <c r="A23" s="88" t="s">
        <v>90</v>
      </c>
      <c r="B23" s="31">
        <v>40</v>
      </c>
      <c r="C23" s="384"/>
      <c r="D23" s="31"/>
      <c r="E23" s="384"/>
      <c r="F23" s="31">
        <f t="shared" si="0"/>
        <v>30.5</v>
      </c>
      <c r="G23" s="578">
        <v>122</v>
      </c>
      <c r="H23" s="14">
        <f t="shared" si="1"/>
        <v>25</v>
      </c>
    </row>
    <row r="24" spans="1:8" ht="12.75">
      <c r="A24" s="88" t="s">
        <v>134</v>
      </c>
      <c r="B24" s="34">
        <v>165</v>
      </c>
      <c r="C24" s="384"/>
      <c r="D24" s="34"/>
      <c r="E24" s="384"/>
      <c r="F24" s="31">
        <f t="shared" si="0"/>
        <v>185.25</v>
      </c>
      <c r="G24" s="578">
        <v>741</v>
      </c>
      <c r="H24" s="14">
        <f t="shared" si="1"/>
        <v>25</v>
      </c>
    </row>
    <row r="25" spans="1:8" ht="12.75">
      <c r="A25" s="88" t="s">
        <v>110</v>
      </c>
      <c r="B25" s="31"/>
      <c r="C25" s="384"/>
      <c r="D25" s="31">
        <v>30</v>
      </c>
      <c r="E25" s="384"/>
      <c r="F25" s="31">
        <f t="shared" si="0"/>
        <v>18</v>
      </c>
      <c r="G25" s="578">
        <v>72</v>
      </c>
      <c r="H25" s="14">
        <f t="shared" si="1"/>
        <v>25</v>
      </c>
    </row>
    <row r="26" spans="1:8" ht="12.75">
      <c r="A26" s="88" t="s">
        <v>452</v>
      </c>
      <c r="B26" s="31"/>
      <c r="C26" s="384"/>
      <c r="D26" s="31">
        <v>0</v>
      </c>
      <c r="E26" s="384"/>
      <c r="F26" s="31">
        <f t="shared" si="0"/>
        <v>0</v>
      </c>
      <c r="G26" s="578">
        <v>0</v>
      </c>
      <c r="H26" s="14"/>
    </row>
    <row r="27" spans="1:8" ht="12.75">
      <c r="A27" s="88" t="s">
        <v>451</v>
      </c>
      <c r="B27" s="31">
        <v>22</v>
      </c>
      <c r="C27" s="384"/>
      <c r="D27" s="31"/>
      <c r="E27" s="384"/>
      <c r="F27" s="31">
        <f t="shared" si="0"/>
        <v>7</v>
      </c>
      <c r="G27" s="578">
        <v>28</v>
      </c>
      <c r="H27" s="14">
        <f t="shared" si="1"/>
        <v>25</v>
      </c>
    </row>
    <row r="28" spans="1:8" ht="12.75">
      <c r="A28" s="88" t="s">
        <v>387</v>
      </c>
      <c r="B28" s="31">
        <v>115</v>
      </c>
      <c r="C28" s="384"/>
      <c r="D28" s="31"/>
      <c r="E28" s="384"/>
      <c r="F28" s="31">
        <f t="shared" si="0"/>
        <v>5.75</v>
      </c>
      <c r="G28" s="578">
        <v>23</v>
      </c>
      <c r="H28" s="14">
        <f t="shared" si="1"/>
        <v>25</v>
      </c>
    </row>
    <row r="29" spans="1:8" ht="12.75" hidden="1">
      <c r="A29" s="88" t="s">
        <v>174</v>
      </c>
      <c r="B29" s="31"/>
      <c r="C29" s="384"/>
      <c r="D29" s="31"/>
      <c r="E29" s="384"/>
      <c r="F29" s="31">
        <f t="shared" si="0"/>
        <v>17.5</v>
      </c>
      <c r="G29" s="83">
        <v>70</v>
      </c>
      <c r="H29" s="14">
        <f t="shared" si="1"/>
        <v>25</v>
      </c>
    </row>
    <row r="30" spans="1:8" ht="12.75">
      <c r="A30" s="88" t="s">
        <v>166</v>
      </c>
      <c r="B30" s="32">
        <v>60</v>
      </c>
      <c r="C30" s="383"/>
      <c r="D30" s="32"/>
      <c r="E30" s="383"/>
      <c r="F30" s="31">
        <f t="shared" si="0"/>
        <v>53.75</v>
      </c>
      <c r="G30" s="578">
        <v>215</v>
      </c>
      <c r="H30" s="14">
        <f t="shared" si="1"/>
        <v>25</v>
      </c>
    </row>
    <row r="31" spans="1:8" ht="12.75">
      <c r="A31" s="88" t="s">
        <v>172</v>
      </c>
      <c r="B31" s="32">
        <v>30</v>
      </c>
      <c r="C31" s="383"/>
      <c r="D31" s="32"/>
      <c r="E31" s="383"/>
      <c r="F31" s="31">
        <f t="shared" si="0"/>
        <v>28</v>
      </c>
      <c r="G31" s="578">
        <v>112</v>
      </c>
      <c r="H31" s="14">
        <f t="shared" si="1"/>
        <v>25</v>
      </c>
    </row>
    <row r="32" spans="1:8" ht="12.75">
      <c r="A32" s="88" t="s">
        <v>175</v>
      </c>
      <c r="B32" s="32"/>
      <c r="C32" s="383"/>
      <c r="D32" s="32">
        <v>25</v>
      </c>
      <c r="E32" s="383"/>
      <c r="F32" s="31">
        <f t="shared" si="0"/>
        <v>23.5</v>
      </c>
      <c r="G32" s="578">
        <v>94</v>
      </c>
      <c r="H32" s="14">
        <f t="shared" si="1"/>
        <v>25</v>
      </c>
    </row>
    <row r="33" spans="1:8" ht="12.75">
      <c r="A33" s="88" t="s">
        <v>170</v>
      </c>
      <c r="B33" s="32">
        <v>0</v>
      </c>
      <c r="C33" s="383"/>
      <c r="D33" s="32"/>
      <c r="E33" s="383"/>
      <c r="F33" s="31">
        <f t="shared" si="0"/>
        <v>0</v>
      </c>
      <c r="G33" s="578">
        <v>0</v>
      </c>
      <c r="H33" s="14"/>
    </row>
    <row r="34" spans="1:8" ht="12.75">
      <c r="A34" s="88" t="s">
        <v>242</v>
      </c>
      <c r="B34" s="32">
        <v>100</v>
      </c>
      <c r="C34" s="383"/>
      <c r="D34" s="32"/>
      <c r="E34" s="383"/>
      <c r="F34" s="31">
        <f t="shared" si="0"/>
        <v>98.75</v>
      </c>
      <c r="G34" s="579">
        <v>395</v>
      </c>
      <c r="H34" s="14">
        <f t="shared" si="1"/>
        <v>25</v>
      </c>
    </row>
    <row r="35" spans="1:8" ht="12.75" hidden="1">
      <c r="A35" s="23" t="s">
        <v>281</v>
      </c>
      <c r="B35" s="32"/>
      <c r="C35" s="383"/>
      <c r="D35" s="32"/>
      <c r="E35" s="383"/>
      <c r="F35" s="31">
        <f t="shared" si="0"/>
        <v>100</v>
      </c>
      <c r="G35" s="23">
        <v>400</v>
      </c>
      <c r="H35" s="14">
        <f t="shared" si="1"/>
        <v>25</v>
      </c>
    </row>
    <row r="36" spans="1:8" ht="12.75" hidden="1">
      <c r="A36" s="23" t="s">
        <v>317</v>
      </c>
      <c r="B36" s="32"/>
      <c r="C36" s="383"/>
      <c r="D36" s="32"/>
      <c r="E36" s="383"/>
      <c r="F36" s="31">
        <f t="shared" si="0"/>
        <v>20</v>
      </c>
      <c r="G36" s="23">
        <v>80</v>
      </c>
      <c r="H36" s="14"/>
    </row>
    <row r="37" spans="1:8" ht="12.75">
      <c r="A37" s="23" t="s">
        <v>319</v>
      </c>
      <c r="B37" s="32">
        <v>10</v>
      </c>
      <c r="C37" s="383"/>
      <c r="D37" s="32"/>
      <c r="E37" s="383"/>
      <c r="F37" s="31">
        <f t="shared" si="0"/>
        <v>0</v>
      </c>
      <c r="G37" s="579">
        <v>0</v>
      </c>
      <c r="H37" s="14"/>
    </row>
    <row r="38" spans="1:8" ht="12.75">
      <c r="A38" s="23" t="s">
        <v>386</v>
      </c>
      <c r="B38" s="32"/>
      <c r="C38" s="383"/>
      <c r="D38" s="32">
        <v>20</v>
      </c>
      <c r="E38" s="383"/>
      <c r="F38" s="31">
        <f t="shared" si="0"/>
        <v>0</v>
      </c>
      <c r="G38" s="579">
        <v>0</v>
      </c>
      <c r="H38" s="14"/>
    </row>
    <row r="39" spans="1:8" ht="12.75">
      <c r="A39" s="23" t="s">
        <v>523</v>
      </c>
      <c r="B39" s="32">
        <v>0</v>
      </c>
      <c r="C39" s="383"/>
      <c r="D39" s="32">
        <v>6</v>
      </c>
      <c r="E39" s="383"/>
      <c r="F39" s="31">
        <f t="shared" si="0"/>
        <v>12.25</v>
      </c>
      <c r="G39" s="579">
        <v>49</v>
      </c>
      <c r="H39" s="14">
        <f t="shared" si="1"/>
        <v>25</v>
      </c>
    </row>
    <row r="40" spans="1:8" ht="17.25" customHeight="1">
      <c r="A40" s="23" t="s">
        <v>284</v>
      </c>
      <c r="B40" s="32">
        <v>0</v>
      </c>
      <c r="C40" s="383"/>
      <c r="D40" s="32"/>
      <c r="E40" s="383"/>
      <c r="F40" s="31">
        <f t="shared" si="0"/>
        <v>0</v>
      </c>
      <c r="G40" s="579">
        <v>0</v>
      </c>
      <c r="H40" s="14"/>
    </row>
    <row r="41" spans="1:8" ht="37.5" customHeight="1">
      <c r="A41" s="23" t="s">
        <v>315</v>
      </c>
      <c r="B41" s="32"/>
      <c r="C41" s="383"/>
      <c r="D41" s="32"/>
      <c r="E41" s="383"/>
      <c r="F41" s="31">
        <v>0</v>
      </c>
      <c r="G41" s="23">
        <v>213</v>
      </c>
      <c r="H41" s="14">
        <f t="shared" si="1"/>
        <v>0</v>
      </c>
    </row>
    <row r="42" spans="1:8" ht="25.5" customHeight="1">
      <c r="A42" s="23" t="s">
        <v>316</v>
      </c>
      <c r="B42" s="32"/>
      <c r="C42" s="383"/>
      <c r="D42" s="32"/>
      <c r="E42" s="383"/>
      <c r="F42" s="31">
        <v>0</v>
      </c>
      <c r="G42" s="23">
        <v>70</v>
      </c>
      <c r="H42" s="14">
        <f t="shared" si="1"/>
        <v>0</v>
      </c>
    </row>
    <row r="43" spans="1:8" ht="32.25" customHeight="1">
      <c r="A43" s="23" t="s">
        <v>547</v>
      </c>
      <c r="B43" s="32">
        <v>20</v>
      </c>
      <c r="C43" s="383"/>
      <c r="D43" s="32"/>
      <c r="E43" s="383"/>
      <c r="F43" s="31">
        <f t="shared" si="0"/>
        <v>15.75</v>
      </c>
      <c r="G43" s="23">
        <v>63</v>
      </c>
      <c r="H43" s="14"/>
    </row>
    <row r="44" spans="1:8" ht="48.75" customHeight="1">
      <c r="A44" s="88" t="s">
        <v>283</v>
      </c>
      <c r="B44" s="32"/>
      <c r="C44" s="383"/>
      <c r="D44" s="32">
        <v>0</v>
      </c>
      <c r="E44" s="383"/>
      <c r="F44" s="31">
        <f t="shared" si="0"/>
        <v>0</v>
      </c>
      <c r="G44" s="579">
        <v>0</v>
      </c>
      <c r="H44" s="14" t="e">
        <f>F44/G44*100</f>
        <v>#DIV/0!</v>
      </c>
    </row>
    <row r="45" spans="1:8" ht="12.75">
      <c r="A45" s="88" t="s">
        <v>455</v>
      </c>
      <c r="B45" s="32">
        <v>140</v>
      </c>
      <c r="C45" s="383"/>
      <c r="D45" s="32"/>
      <c r="E45" s="383"/>
      <c r="F45" s="31">
        <f t="shared" si="0"/>
        <v>139.25</v>
      </c>
      <c r="G45" s="579">
        <v>557</v>
      </c>
      <c r="H45" s="14">
        <f>F45/G45*100</f>
        <v>25</v>
      </c>
    </row>
    <row r="46" spans="1:8" ht="12.75">
      <c r="A46" s="88"/>
      <c r="B46" s="32"/>
      <c r="C46" s="383"/>
      <c r="D46" s="32"/>
      <c r="E46" s="383"/>
      <c r="F46" s="31"/>
      <c r="G46" s="581"/>
      <c r="H46" s="14"/>
    </row>
    <row r="47" spans="1:8" ht="12.75">
      <c r="A47" s="28" t="s">
        <v>33</v>
      </c>
      <c r="B47" s="319">
        <f>SUM(B7:B45)-B17</f>
        <v>1090</v>
      </c>
      <c r="C47" s="381">
        <f>SUM(C7:C35)</f>
        <v>0</v>
      </c>
      <c r="D47" s="319">
        <f>SUM(D7:D45)-D14</f>
        <v>870</v>
      </c>
      <c r="E47" s="381">
        <f>SUM(E7:E35)</f>
        <v>0</v>
      </c>
      <c r="F47" s="17">
        <f>SUM(F7:F44)+F45</f>
        <v>1725.5</v>
      </c>
      <c r="G47">
        <f>SUM(G7:G46)</f>
        <v>7185</v>
      </c>
      <c r="H47" s="47">
        <f>F47/G47*100</f>
        <v>24.015309672929714</v>
      </c>
    </row>
    <row r="48" spans="1:8" ht="12.75">
      <c r="A48" s="29"/>
      <c r="C48" s="386"/>
      <c r="E48" s="386"/>
      <c r="H48" s="14"/>
    </row>
    <row r="49" spans="1:8" ht="13.5" thickBot="1">
      <c r="A49" s="51" t="s">
        <v>18</v>
      </c>
      <c r="B49" s="38"/>
      <c r="C49" s="387"/>
      <c r="D49" s="38"/>
      <c r="E49" s="390"/>
      <c r="F49" s="49"/>
      <c r="H49" s="14"/>
    </row>
    <row r="50" spans="1:8" ht="12.75">
      <c r="A50" s="30" t="s">
        <v>84</v>
      </c>
      <c r="B50" s="14">
        <v>140</v>
      </c>
      <c r="C50" s="388">
        <v>0</v>
      </c>
      <c r="D50" s="14"/>
      <c r="E50" s="391"/>
      <c r="F50" s="50">
        <f>G50*0.25</f>
        <v>146.75</v>
      </c>
      <c r="G50" s="361">
        <v>587</v>
      </c>
      <c r="H50" s="14">
        <f t="shared" si="1"/>
        <v>25</v>
      </c>
    </row>
    <row r="51" spans="1:8" ht="12.75">
      <c r="A51" s="23" t="s">
        <v>83</v>
      </c>
      <c r="B51" s="3"/>
      <c r="C51" s="383"/>
      <c r="D51" s="3">
        <v>170</v>
      </c>
      <c r="E51" s="385"/>
      <c r="F51" s="50">
        <f>G51*0.25</f>
        <v>162.5</v>
      </c>
      <c r="G51" s="83">
        <v>650</v>
      </c>
      <c r="H51" s="14">
        <f t="shared" si="1"/>
        <v>25</v>
      </c>
    </row>
    <row r="52" spans="1:8" ht="12.75">
      <c r="A52" s="23" t="s">
        <v>56</v>
      </c>
      <c r="B52" s="16"/>
      <c r="C52" s="384"/>
      <c r="D52" s="31">
        <v>160</v>
      </c>
      <c r="E52" s="384"/>
      <c r="F52" s="50">
        <f>G52*0.25</f>
        <v>160</v>
      </c>
      <c r="G52" s="272">
        <v>640</v>
      </c>
      <c r="H52" s="14">
        <f t="shared" si="1"/>
        <v>25</v>
      </c>
    </row>
    <row r="53" spans="1:8" ht="12.75">
      <c r="A53" s="23" t="s">
        <v>40</v>
      </c>
      <c r="B53" s="3">
        <v>380</v>
      </c>
      <c r="C53" s="383"/>
      <c r="D53" s="3">
        <v>190</v>
      </c>
      <c r="E53" s="385"/>
      <c r="F53" s="50">
        <f>G53*0.2</f>
        <v>140</v>
      </c>
      <c r="G53" s="272">
        <v>700</v>
      </c>
      <c r="H53" s="14">
        <f t="shared" si="1"/>
        <v>20</v>
      </c>
    </row>
    <row r="54" spans="1:8" ht="12.75">
      <c r="A54" s="7" t="s">
        <v>34</v>
      </c>
      <c r="B54" s="17">
        <f aca="true" t="shared" si="2" ref="B54:G54">SUM(B50:B53)</f>
        <v>520</v>
      </c>
      <c r="C54" s="382">
        <f t="shared" si="2"/>
        <v>0</v>
      </c>
      <c r="D54" s="17">
        <f t="shared" si="2"/>
        <v>520</v>
      </c>
      <c r="E54" s="382">
        <f t="shared" si="2"/>
        <v>0</v>
      </c>
      <c r="F54" s="19">
        <f t="shared" si="2"/>
        <v>609.25</v>
      </c>
      <c r="G54" s="11">
        <f t="shared" si="2"/>
        <v>2577</v>
      </c>
      <c r="H54" s="14"/>
    </row>
    <row r="55" spans="1:8" ht="12.75">
      <c r="A55" s="7" t="s">
        <v>35</v>
      </c>
      <c r="B55" s="17">
        <f>B47+B54</f>
        <v>1610</v>
      </c>
      <c r="C55" s="236">
        <f>C47+C54</f>
        <v>0</v>
      </c>
      <c r="D55" s="17">
        <f>D47+D54</f>
        <v>1390</v>
      </c>
      <c r="E55" s="236">
        <f>E47+E54</f>
        <v>0</v>
      </c>
      <c r="F55" s="19">
        <f>F47+F54</f>
        <v>2334.75</v>
      </c>
      <c r="G55" s="11">
        <f>G47+G54</f>
        <v>9762</v>
      </c>
      <c r="H55" s="14">
        <f>F55/G55*100</f>
        <v>23.916717885679166</v>
      </c>
    </row>
    <row r="56" spans="1:8" ht="12.75">
      <c r="A56" s="10" t="s">
        <v>36</v>
      </c>
      <c r="B56" s="10">
        <v>1500</v>
      </c>
      <c r="C56" s="383"/>
      <c r="D56" s="638">
        <v>1500</v>
      </c>
      <c r="E56" s="385"/>
      <c r="F56" s="655">
        <f>B55+D55</f>
        <v>3000</v>
      </c>
      <c r="G56" s="583">
        <v>3000</v>
      </c>
      <c r="H56" s="14">
        <f>G56/G55</f>
        <v>0.3073140749846343</v>
      </c>
    </row>
  </sheetData>
  <sheetProtection/>
  <mergeCells count="1">
    <mergeCell ref="A5:A6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Рыбный 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Энергохозяйство</dc:creator>
  <cp:keywords/>
  <dc:description/>
  <cp:lastModifiedBy>Дубовский Сергей Михайлович</cp:lastModifiedBy>
  <cp:lastPrinted>2022-09-15T07:29:29Z</cp:lastPrinted>
  <dcterms:created xsi:type="dcterms:W3CDTF">2002-03-04T06:10:42Z</dcterms:created>
  <dcterms:modified xsi:type="dcterms:W3CDTF">2023-03-16T11:15:21Z</dcterms:modified>
  <cp:category/>
  <cp:version/>
  <cp:contentType/>
  <cp:contentStatus/>
</cp:coreProperties>
</file>