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200" windowHeight="11040" tabRatio="908" activeTab="15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" sheetId="8" r:id="rId8"/>
    <sheet name="табл.5а" sheetId="9" r:id="rId9"/>
    <sheet name="табл.6 " sheetId="10" r:id="rId10"/>
    <sheet name="табл.9" sheetId="11" r:id="rId11"/>
    <sheet name="табл.9а" sheetId="12" r:id="rId12"/>
    <sheet name="табл.10" sheetId="13" r:id="rId13"/>
    <sheet name="табл.11" sheetId="14" r:id="rId14"/>
    <sheet name="табл.11а" sheetId="15" r:id="rId15"/>
    <sheet name="табл.12" sheetId="16" r:id="rId16"/>
    <sheet name="табл.12а" sheetId="17" r:id="rId17"/>
    <sheet name="табл.12б" sheetId="18" r:id="rId18"/>
    <sheet name="табл.13" sheetId="19" r:id="rId19"/>
    <sheet name="табл.14" sheetId="20" r:id="rId20"/>
    <sheet name="табл.14а" sheetId="21" r:id="rId21"/>
    <sheet name="табл.16" sheetId="22" r:id="rId22"/>
    <sheet name="табл.19" sheetId="23" r:id="rId23"/>
    <sheet name="табл.21" sheetId="24" r:id="rId24"/>
    <sheet name="табл.21а" sheetId="25" r:id="rId25"/>
    <sheet name="табл.26" sheetId="26" r:id="rId26"/>
    <sheet name="табл.29" sheetId="27" r:id="rId27"/>
    <sheet name="табл.29а" sheetId="28" r:id="rId28"/>
  </sheets>
  <definedNames/>
  <calcPr fullCalcOnLoad="1"/>
</workbook>
</file>

<file path=xl/sharedStrings.xml><?xml version="1.0" encoding="utf-8"?>
<sst xmlns="http://schemas.openxmlformats.org/spreadsheetml/2006/main" count="2348" uniqueCount="1137">
  <si>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</si>
  <si>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</si>
  <si>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</si>
  <si>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</si>
  <si>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</si>
  <si>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</si>
  <si>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</si>
  <si>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</si>
  <si>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</si>
  <si>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 xml:space="preserve">Переделка счетчика из реактивного в активный оплачивается отдельно в размере 50% от стоимости ремонта </t>
  </si>
  <si>
    <t>прибора.</t>
  </si>
  <si>
    <t>(код профессии 18880)</t>
  </si>
  <si>
    <t>(код профессии 19861)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</si>
  <si>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</si>
  <si>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</si>
  <si>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</si>
  <si>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</si>
  <si>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</si>
  <si>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</si>
  <si>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«Слесарь по эксплуатации и ремонту газового</t>
  </si>
  <si>
    <t xml:space="preserve"> оборудования»</t>
  </si>
  <si>
    <t>-</t>
  </si>
  <si>
    <t>постов для снабжения водой.</t>
  </si>
  <si>
    <t>Получение допуска к работе в рабочей</t>
  </si>
  <si>
    <t>«Оператор товарный»</t>
  </si>
  <si>
    <t>(код профессии 16085)</t>
  </si>
  <si>
    <t>«Оператор заправочных станций»</t>
  </si>
  <si>
    <t>(код профессии 15594)</t>
  </si>
  <si>
    <t>(код профессии 13910)</t>
  </si>
  <si>
    <t xml:space="preserve">«Слесарь по рем. оборуд. котельных  и пылепр. </t>
  </si>
  <si>
    <t>цехов» (код профессии 18531)</t>
  </si>
  <si>
    <t>«Машинист технологических насосов»</t>
  </si>
  <si>
    <t>(код профессии 14259)</t>
  </si>
  <si>
    <t xml:space="preserve"> страница</t>
  </si>
  <si>
    <t xml:space="preserve"> - формат документа А4</t>
  </si>
  <si>
    <t>МДК-433362 (машина дорожная</t>
  </si>
  <si>
    <t>Автомашина ГАЗ - 2706</t>
  </si>
  <si>
    <t>Автомашина ГАЗ - 3221</t>
  </si>
  <si>
    <t>комбинированная)</t>
  </si>
  <si>
    <t>Таблица 26</t>
  </si>
  <si>
    <t>Тротуароуборочная машина</t>
  </si>
  <si>
    <t>Примечание к таблице 1 а:</t>
  </si>
  <si>
    <t>свидетельство</t>
  </si>
  <si>
    <t>«Слесарь по рем. оборуд. котельных  и пылепр. цехов»</t>
  </si>
  <si>
    <t>(код профессии 18531)</t>
  </si>
  <si>
    <t>«Машинист насосных установок»</t>
  </si>
  <si>
    <t>курс</t>
  </si>
  <si>
    <t>повышения</t>
  </si>
  <si>
    <t>Наименование работ и услуг</t>
  </si>
  <si>
    <t>(код профессии 19756)</t>
  </si>
  <si>
    <t>«Моторист»</t>
  </si>
  <si>
    <t>(код профессии 14718)</t>
  </si>
  <si>
    <t>«Аккумуляторщик»</t>
  </si>
  <si>
    <t>(код профессии 10047)</t>
  </si>
  <si>
    <t>«Дежурный стрелочного поста»</t>
  </si>
  <si>
    <t>"Тельферист"</t>
  </si>
  <si>
    <t xml:space="preserve"> прибор аналогичного типа (при наличии).</t>
  </si>
  <si>
    <t>При приемке прибора в ремонт Клиенту сразу после оплаты возращается отремонтированный и повереный</t>
  </si>
  <si>
    <t>инициативе (вине) абонента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</si>
  <si>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</si>
  <si>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</si>
  <si>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</si>
  <si>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</si>
  <si>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</si>
  <si>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</si>
  <si>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</si>
  <si>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</si>
  <si>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</si>
  <si>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</si>
  <si>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</si>
  <si>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</si>
  <si>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</si>
  <si>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</si>
  <si>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</si>
  <si>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</si>
  <si>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</si>
  <si>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</si>
  <si>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</si>
  <si>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</si>
  <si>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другие работы и услуги, выполняемые участками и хозяйствами</t>
  </si>
  <si>
    <t>порта (для сторонних организаций)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</si>
  <si>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</si>
  <si>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</si>
  <si>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</si>
  <si>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погрузочно-разгрузочные работы (экспортно-импортные грузы)</t>
  </si>
  <si>
    <t>Тарифы на работы и услуги электротехнической лаборатории для сторонних</t>
  </si>
  <si>
    <t>организаций</t>
  </si>
  <si>
    <t>ТАРИФЫ НА УСЛУГИ ТРАНСПОРТНО-ЭКСПЕДИТОРСКОЙ СЛУЖБЫ.</t>
  </si>
  <si>
    <t>1 услуга</t>
  </si>
  <si>
    <t>ТАРИФЫ НА ИСПОЛЬЗОВАНИЕ ТЕХНИКИ (МЕХАНИЗМОВ)</t>
  </si>
  <si>
    <t>курс обучения</t>
  </si>
  <si>
    <t>1 человека</t>
  </si>
  <si>
    <t>Бульдозер</t>
  </si>
  <si>
    <t>подключение</t>
  </si>
  <si>
    <t>работы</t>
  </si>
  <si>
    <t>Краны</t>
  </si>
  <si>
    <t>Портальный кран</t>
  </si>
  <si>
    <t>3,2-10,0</t>
  </si>
  <si>
    <t>Автокран</t>
  </si>
  <si>
    <t>(код профессии 16671)</t>
  </si>
  <si>
    <t>«Столяр строительный»</t>
  </si>
  <si>
    <t>документов</t>
  </si>
  <si>
    <t>Переградуировка оплачивается отдельно в размере 30% от стоимости ремонта прибора.</t>
  </si>
  <si>
    <t xml:space="preserve">4. </t>
  </si>
  <si>
    <t>Переделка счетчика из реактивного в активный оплачивается отдельно в размере 50% от стоимости ремонта.</t>
  </si>
  <si>
    <t xml:space="preserve">5. </t>
  </si>
  <si>
    <t xml:space="preserve">Поверка приборов, осуществляемая в ФГУ "Мурманский центр стандартизации, метрологии и сертификации",  </t>
  </si>
  <si>
    <t>технических условий в отношении ранее присоединенных</t>
  </si>
  <si>
    <t>принадлежности электрических сетей, акт о разграничении</t>
  </si>
  <si>
    <t>эксплуатационной ответственности сторон)</t>
  </si>
  <si>
    <t>энергопринимающих устройств (акт об осуществлении техно-</t>
  </si>
  <si>
    <t>логического присоединения, акт о разграничении балансовой</t>
  </si>
  <si>
    <t>водоснабжения</t>
  </si>
  <si>
    <t>тепловой энергии</t>
  </si>
  <si>
    <t>энергии с помощью компьютерной диагностики</t>
  </si>
  <si>
    <t>50.</t>
  </si>
  <si>
    <t>51.</t>
  </si>
  <si>
    <t>52.</t>
  </si>
  <si>
    <t>53.</t>
  </si>
  <si>
    <t>курс обучения 1 человека</t>
  </si>
  <si>
    <t>54.</t>
  </si>
  <si>
    <t>55.</t>
  </si>
  <si>
    <t>ХОЗЯЙСТВАМИ ПОРТА (ДЛЯ ПОДРАЗДЕЛЕНИЙ ПОРТА)</t>
  </si>
  <si>
    <t xml:space="preserve">                  Предрейсовый медосмотр</t>
  </si>
  <si>
    <t>1. Пред(после)рейсовый, текущий (в рабочее время)медицинский осмотр водителя транспортного средства сторонней организации</t>
  </si>
  <si>
    <t>3. Пред(после)сменный, текущий (в рабочее время) медицинский осмотр работника сторонней организации (за исключением водителей транспортных средств)</t>
  </si>
  <si>
    <t>Текущий ремонт счетчика 1-фазного индукционного</t>
  </si>
  <si>
    <t>Средний ремонт счетчика 1-фазного индукционного</t>
  </si>
  <si>
    <t>38.</t>
  </si>
  <si>
    <t>39.</t>
  </si>
  <si>
    <t>"Составитель поездов"</t>
  </si>
  <si>
    <t>3 разряда</t>
  </si>
  <si>
    <t>"Слесарь по ремонту подвижного состава"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</si>
  <si>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</si>
  <si>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</si>
  <si>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</si>
  <si>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</si>
  <si>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</si>
  <si>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ДЛЯ СТОРОННИХ ОРГАНИЗАЦИЙ</t>
  </si>
  <si>
    <t>«Стропальщик»</t>
  </si>
  <si>
    <t>(код профессии 18897)</t>
  </si>
  <si>
    <t>«Матрос»</t>
  </si>
  <si>
    <t>(код профессии 13482)</t>
  </si>
  <si>
    <t>«Электрогазосварщик»</t>
  </si>
  <si>
    <t>ПОГРУЗОЧНО-РАЗГРУЗОЧНЫЕ РАБОТЫ ПО ВАРИАНТУ С ВНУТРИПОРТОВЫМ</t>
  </si>
  <si>
    <t>1 студентом</t>
  </si>
  <si>
    <t>1 часа</t>
  </si>
  <si>
    <t>практ.1 студентом</t>
  </si>
  <si>
    <t>люльке АГП 22-04</t>
  </si>
  <si>
    <t>струйной очистки АСО-150"</t>
  </si>
  <si>
    <t>Повышение квалификации работников структурных подразделений Порта:</t>
  </si>
  <si>
    <t>"Допуск к швартовым операциям"</t>
  </si>
  <si>
    <t>3. Прочие грузы</t>
  </si>
  <si>
    <t>Испытание повышенным напряжением</t>
  </si>
  <si>
    <t>одного клиента на карточку другого клиента</t>
  </si>
  <si>
    <t>Примечание к таблице 5 а:</t>
  </si>
  <si>
    <t>Примечание к таблице 2:</t>
  </si>
  <si>
    <t>Дополнительные услуги</t>
  </si>
  <si>
    <t>МАЗ-555102</t>
  </si>
  <si>
    <t>Автопогрузчик марок 40814,4014М,4081</t>
  </si>
  <si>
    <t xml:space="preserve">линий с подключением и отключением судов и прочего </t>
  </si>
  <si>
    <t>оборудования</t>
  </si>
  <si>
    <t>кВт/час</t>
  </si>
  <si>
    <t>Таблица 1а</t>
  </si>
  <si>
    <t>Таблица 1</t>
  </si>
  <si>
    <t>Таблица 2</t>
  </si>
  <si>
    <t>(код профессии 11800)</t>
  </si>
  <si>
    <t>(код профессии 18494)</t>
  </si>
  <si>
    <t>3, 4 разряд</t>
  </si>
  <si>
    <t>1.</t>
  </si>
  <si>
    <t>4.</t>
  </si>
  <si>
    <t>5.</t>
  </si>
  <si>
    <t>1 книжка</t>
  </si>
  <si>
    <t>(теория)</t>
  </si>
  <si>
    <t>23.</t>
  </si>
  <si>
    <t>24.</t>
  </si>
  <si>
    <t>25.</t>
  </si>
  <si>
    <t>26.</t>
  </si>
  <si>
    <t>27.</t>
  </si>
  <si>
    <t>28.</t>
  </si>
  <si>
    <t>29.</t>
  </si>
  <si>
    <t xml:space="preserve">«Электромонтер по ремонту и обслуживанию </t>
  </si>
  <si>
    <t>электрооборудования грузоподъемных кранов»</t>
  </si>
  <si>
    <t>30.</t>
  </si>
  <si>
    <t>31.</t>
  </si>
  <si>
    <t>32.</t>
  </si>
  <si>
    <t>33.</t>
  </si>
  <si>
    <t>Тариф в руб.(без НДС)</t>
  </si>
  <si>
    <t>Портальный кран Ганс, Форель</t>
  </si>
  <si>
    <t>Таблица 19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</si>
  <si>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</si>
  <si>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</si>
  <si>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</si>
  <si>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</si>
  <si>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</si>
  <si>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</si>
  <si>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</si>
  <si>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</si>
  <si>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</si>
  <si>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</si>
  <si>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"Персонал, допущенный к работе с аппаратом</t>
  </si>
  <si>
    <t>Таблица 12</t>
  </si>
  <si>
    <t>22.</t>
  </si>
  <si>
    <t>1 судозаход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</si>
  <si>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</si>
  <si>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</si>
  <si>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</si>
  <si>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</si>
  <si>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</si>
  <si>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Автомобиль ГАЗ (бортовой)</t>
  </si>
  <si>
    <t>Автомобиль ЗИЛ (бортовой)</t>
  </si>
  <si>
    <t>Машина УАЗ</t>
  </si>
  <si>
    <t>Стоянка на яме механизации</t>
  </si>
  <si>
    <t>Оформление материального пропуска на вынос защитных средств и приборов</t>
  </si>
  <si>
    <t>Примечание к таблице 29а:</t>
  </si>
  <si>
    <t>Изготовление шунтов оплачивается отдельно в размере 30% от стоимости ремонта прибора.</t>
  </si>
  <si>
    <t xml:space="preserve">ТАРИФЫ НА  РАБОТЫ И УСЛУГИ  ЭЛЕКТРОТЕХНИЧЕСКОЙ  ЛАБОРАТОРИИ </t>
  </si>
  <si>
    <t>Таблица 29а</t>
  </si>
  <si>
    <t>№ п/п</t>
  </si>
  <si>
    <t>Наименование услуги</t>
  </si>
  <si>
    <t>Стоимость ремонта,                руб. без учета НДС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</si>
  <si>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</si>
  <si>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</si>
  <si>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</si>
  <si>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</si>
  <si>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</si>
  <si>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</si>
  <si>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</si>
  <si>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</si>
  <si>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</si>
  <si>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</si>
  <si>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</si>
  <si>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(код профессии 11618)</t>
  </si>
  <si>
    <t>(код профессии 13775)</t>
  </si>
  <si>
    <t>(код профессии 13507)</t>
  </si>
  <si>
    <t>1. Хранение груза на открытых и закрытых площадках.</t>
  </si>
  <si>
    <t>36.</t>
  </si>
  <si>
    <t>37.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</si>
  <si>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</si>
  <si>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</si>
  <si>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</si>
  <si>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</si>
  <si>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</si>
  <si>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(теория</t>
  </si>
  <si>
    <t>и практика)</t>
  </si>
  <si>
    <t>часа практики</t>
  </si>
  <si>
    <t>прохождения 1</t>
  </si>
  <si>
    <t>нормо-</t>
  </si>
  <si>
    <t>(для сторонних организаций)</t>
  </si>
  <si>
    <t>Услуги ремонтной базы</t>
  </si>
  <si>
    <t>шт.</t>
  </si>
  <si>
    <t>Примечание к таблице 5:</t>
  </si>
  <si>
    <t xml:space="preserve">Наименование работ и услуг          </t>
  </si>
  <si>
    <t>34.</t>
  </si>
  <si>
    <t>35.</t>
  </si>
  <si>
    <t xml:space="preserve">1.2. Бочкотара                      </t>
  </si>
  <si>
    <t xml:space="preserve">1.3. Банкотара                                 </t>
  </si>
  <si>
    <t>6,3-10,0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</si>
  <si>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</si>
  <si>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</si>
  <si>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</si>
  <si>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</si>
  <si>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</si>
  <si>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«Сливщик - разливщик»</t>
  </si>
  <si>
    <t>(код профессии 18598)</t>
  </si>
  <si>
    <t>«Оператор теплового пункта»</t>
  </si>
  <si>
    <t xml:space="preserve">Стоимость </t>
  </si>
  <si>
    <t>автомашина</t>
  </si>
  <si>
    <t>Стоимость</t>
  </si>
  <si>
    <t>обучения</t>
  </si>
  <si>
    <t xml:space="preserve">«Водитель погрузчика» </t>
  </si>
  <si>
    <t>(код профессии  11453):</t>
  </si>
  <si>
    <t>чел.-час</t>
  </si>
  <si>
    <t>нормо-час</t>
  </si>
  <si>
    <t>в месяц</t>
  </si>
  <si>
    <t xml:space="preserve"> услуга</t>
  </si>
  <si>
    <t>Таблица 21а</t>
  </si>
  <si>
    <t>(теор.и практ.)</t>
  </si>
  <si>
    <t xml:space="preserve">1. </t>
  </si>
  <si>
    <t xml:space="preserve">     Обучение работников структурных подразделений порта:</t>
  </si>
  <si>
    <t>(код профессии 16067)</t>
  </si>
  <si>
    <t>«Слесарь аварийно-восстановительных работ»</t>
  </si>
  <si>
    <t>(код профессии 18447)</t>
  </si>
  <si>
    <t>«Лаборант химического анализа»</t>
  </si>
  <si>
    <t>(код профессии 13321)</t>
  </si>
  <si>
    <t xml:space="preserve">курс повышения </t>
  </si>
  <si>
    <t>квалификации</t>
  </si>
  <si>
    <t>3 разряд</t>
  </si>
  <si>
    <t>4 разряд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</si>
  <si>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</si>
  <si>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</si>
  <si>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</si>
  <si>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</si>
  <si>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</si>
  <si>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</si>
  <si>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Трактор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</si>
  <si>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</si>
  <si>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</si>
  <si>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</si>
  <si>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</si>
  <si>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</si>
  <si>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</si>
  <si>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Поливомоечная машина</t>
  </si>
  <si>
    <t>Примечание к таблице 10:</t>
  </si>
  <si>
    <t>аппарата не входит и оплачивается отдельно по фактическим расходам.</t>
  </si>
  <si>
    <t>7.</t>
  </si>
  <si>
    <t>8.</t>
  </si>
  <si>
    <t>9.</t>
  </si>
  <si>
    <t>10.</t>
  </si>
  <si>
    <t>11.</t>
  </si>
  <si>
    <t>12.</t>
  </si>
  <si>
    <t>электропогрузчик</t>
  </si>
  <si>
    <t>Примечание к таблице 13:</t>
  </si>
  <si>
    <t>ТАРИФЫ НА ИСПОЛЬЗОВАНИЕ   ТЕХНИКИ (МЕХАНИЗМОВ)</t>
  </si>
  <si>
    <t>Автопогрузчик</t>
  </si>
  <si>
    <t>Электропогрузчик</t>
  </si>
  <si>
    <t>Снегопогрузчик</t>
  </si>
  <si>
    <t>Погрузчик фронтальный</t>
  </si>
  <si>
    <t>Автогрейдер</t>
  </si>
  <si>
    <t>ДЛЯ ПОДРАЗДЕЛЕНИЙ ПОРТА</t>
  </si>
  <si>
    <t>Таблица 11а</t>
  </si>
  <si>
    <t>«Оператор котельной»</t>
  </si>
  <si>
    <t>(код профессии 15643):</t>
  </si>
  <si>
    <t>паровые и на жидком топливе</t>
  </si>
  <si>
    <t>электрокотельной</t>
  </si>
  <si>
    <t>«Плотник»</t>
  </si>
  <si>
    <t>1 рейс</t>
  </si>
  <si>
    <t>коробка</t>
  </si>
  <si>
    <t>Аттестация</t>
  </si>
  <si>
    <t>Испытания повышенным напряжением</t>
  </si>
  <si>
    <t>Испытание диэлектрических перчаток, бот, галош</t>
  </si>
  <si>
    <t>пара</t>
  </si>
  <si>
    <t>Тарифы на использование техники (механизмов) (для сторонних организаций)</t>
  </si>
  <si>
    <t>отключение/</t>
  </si>
  <si>
    <t>режима потребления электроэнергии в отношении сторонних</t>
  </si>
  <si>
    <t>ния электроэнергии</t>
  </si>
  <si>
    <t>1 ограничение ре-</t>
  </si>
  <si>
    <t>жима потребле-</t>
  </si>
  <si>
    <t>Испытание выковольтных клещей, изолирующих штанг,</t>
  </si>
  <si>
    <t>высоковольтных комплектов фазировки, УВН</t>
  </si>
  <si>
    <t>Испытание высоковольтных клещей, изолирующих штанг,</t>
  </si>
  <si>
    <t>Услуги по проверке учета электроэнергии</t>
  </si>
  <si>
    <t>5.4.</t>
  </si>
  <si>
    <t>без НДС</t>
  </si>
  <si>
    <t>с НДС</t>
  </si>
  <si>
    <t>1 пакет</t>
  </si>
  <si>
    <t xml:space="preserve"> -  вода</t>
  </si>
  <si>
    <t xml:space="preserve"> - острый  и редуцированный пар </t>
  </si>
  <si>
    <t xml:space="preserve"> - острый  и редуцированный пар</t>
  </si>
  <si>
    <t xml:space="preserve"> - вода </t>
  </si>
  <si>
    <t xml:space="preserve"> - вода</t>
  </si>
  <si>
    <t>повар</t>
  </si>
  <si>
    <t>пекарь</t>
  </si>
  <si>
    <t>(код профессии 18554)</t>
  </si>
  <si>
    <t>«Газорезчик»</t>
  </si>
  <si>
    <t>«Машинист компрессорных установок»</t>
  </si>
  <si>
    <t>в картонной таре № 4</t>
  </si>
  <si>
    <t>в картонной таре № 9</t>
  </si>
  <si>
    <t>14.</t>
  </si>
  <si>
    <t>«Машинист автовышки и автогидроподъемника»</t>
  </si>
  <si>
    <t>операций</t>
  </si>
  <si>
    <t>час работы</t>
  </si>
  <si>
    <t>тн. в сутки</t>
  </si>
  <si>
    <t>Автобус КАВЗ, ПАЗ</t>
  </si>
  <si>
    <t>(ДЛЯ ПОДРАЗДЕЛЕНИЙ ПОРТА)</t>
  </si>
  <si>
    <t>установок"</t>
  </si>
  <si>
    <t>"Моторист (машинист) рефрижераторных</t>
  </si>
  <si>
    <t>6.</t>
  </si>
  <si>
    <t>Примечание к таблице 12:</t>
  </si>
  <si>
    <t>за час</t>
  </si>
  <si>
    <t xml:space="preserve">за час </t>
  </si>
  <si>
    <t>эксплуатации</t>
  </si>
  <si>
    <t>ТАРИФЫ НА РАБОТЫ И УСЛУГИ, СВЯЗАННЫЕ С ПЕРЕВАЛКОЙ  НЕФТЕПРОДУКТОВ</t>
  </si>
  <si>
    <t>1 анализ</t>
  </si>
  <si>
    <t>2. Не взимать плату за оформление разовых пропусков в случае:</t>
  </si>
  <si>
    <t>3.</t>
  </si>
  <si>
    <t xml:space="preserve">Наименование плат и оказываемых услуг          </t>
  </si>
  <si>
    <t>5, 6 разряд</t>
  </si>
  <si>
    <t>"Электромонтер"</t>
  </si>
  <si>
    <t xml:space="preserve">При приемке прибора в ремонт клиенту сразу после оплаты возвращается отремонтированный и поверенный </t>
  </si>
  <si>
    <t>прибор аналогичного типа (при наличии).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</si>
  <si>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</si>
  <si>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</si>
  <si>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</si>
  <si>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 xml:space="preserve">прохождения </t>
  </si>
  <si>
    <t>2. Тара</t>
  </si>
  <si>
    <t>(код профессии 18524)</t>
  </si>
  <si>
    <t>5.1.</t>
  </si>
  <si>
    <t>5.2.</t>
  </si>
  <si>
    <t>5.3.</t>
  </si>
  <si>
    <t>15.</t>
  </si>
  <si>
    <t>16.</t>
  </si>
  <si>
    <t>17.</t>
  </si>
  <si>
    <t>ТАРИФЫ УЧЕБНОГО ЦЕНТРА "КУРС-НОРД"</t>
  </si>
  <si>
    <t>НА ОБРАЗОВАТЕЛЬНЫЕ УСЛУГИ ДЛЯ СТОРОННИХ КЛИЕНТОВ</t>
  </si>
  <si>
    <t>18.</t>
  </si>
  <si>
    <t>19.</t>
  </si>
  <si>
    <t>20.</t>
  </si>
  <si>
    <t>21.</t>
  </si>
  <si>
    <t xml:space="preserve">Тариф </t>
  </si>
  <si>
    <t>Наименование груза</t>
  </si>
  <si>
    <t>"Рабочий люльки"</t>
  </si>
  <si>
    <t>Примечание к таблице 1:</t>
  </si>
  <si>
    <t>Таблица 5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</si>
  <si>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</si>
  <si>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</si>
  <si>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</si>
  <si>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</si>
  <si>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</si>
  <si>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</si>
  <si>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>5 разряд</t>
  </si>
  <si>
    <t>6 разряд</t>
  </si>
  <si>
    <t xml:space="preserve"> тн</t>
  </si>
  <si>
    <t>Единица</t>
  </si>
  <si>
    <t>Экскаватор "Беларусь"</t>
  </si>
  <si>
    <t>Тариф в руб.</t>
  </si>
  <si>
    <t>«Электромонтер по ремонту и обслуживанию электрооборудования грузоподъемных кранов»</t>
  </si>
  <si>
    <t>ПОГРУЗОЧНО-РАЗГРУЗОЧНЫЕ РАБОТЫ ПО ПРЯМОМУ ВАРИАНТУ:</t>
  </si>
  <si>
    <t>"Персонал, обслуживающий сосуды, работающие</t>
  </si>
  <si>
    <t>под давлением"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</si>
  <si>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</si>
  <si>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</si>
  <si>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</si>
  <si>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</si>
  <si>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</si>
  <si>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</si>
  <si>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 xml:space="preserve">потребителей </t>
  </si>
  <si>
    <t>1 узел</t>
  </si>
  <si>
    <t>инициативе абонента</t>
  </si>
  <si>
    <t>жима холодного</t>
  </si>
  <si>
    <t>1. Вид установленных тарифов - одноставочный</t>
  </si>
  <si>
    <t>холодного водоснабжения в отношении сторонних потребителей</t>
  </si>
  <si>
    <t>вине абонента</t>
  </si>
  <si>
    <t>жима потребления</t>
  </si>
  <si>
    <t xml:space="preserve">потребления тепловой энергии в отношении сторонних  </t>
  </si>
  <si>
    <t>потребителей за нарушение срока оплаты</t>
  </si>
  <si>
    <t>оплачивается отдельно по прейскуранту ФГУ "МЦСМ".</t>
  </si>
  <si>
    <t>с 1 по 3 сутки</t>
  </si>
  <si>
    <t>свыше 30 суток</t>
  </si>
  <si>
    <t>тн.</t>
  </si>
  <si>
    <t>чел.-место</t>
  </si>
  <si>
    <t>Экспортно-импортные грузы</t>
  </si>
  <si>
    <t>Компрессор</t>
  </si>
  <si>
    <t>Вакуумная машина</t>
  </si>
  <si>
    <t>Самосвал</t>
  </si>
  <si>
    <t>час</t>
  </si>
  <si>
    <t>Пескоразбрасыватель</t>
  </si>
  <si>
    <t>Автогидроподъемник</t>
  </si>
  <si>
    <t>Наименование</t>
  </si>
  <si>
    <t>Грузоподъемность</t>
  </si>
  <si>
    <t>механизмов</t>
  </si>
  <si>
    <t>ремонта и эксплуатации зданий</t>
  </si>
  <si>
    <t>«Маляр»</t>
  </si>
  <si>
    <t>(код профессии 13450)</t>
  </si>
  <si>
    <t>(код профессии 13790)</t>
  </si>
  <si>
    <t>«Помповый машинист (донкерман)»</t>
  </si>
  <si>
    <t>2. Услуги по обеспечению приема груза клиента (кроме вагонов с</t>
  </si>
  <si>
    <t>нефтепродуктами) на реквизиты Порта</t>
  </si>
  <si>
    <t xml:space="preserve">1 вагон </t>
  </si>
  <si>
    <t>дуктами) на реквизиты Порта</t>
  </si>
  <si>
    <t>3. Услуги по обеспечению приема груза клиента (вагонов с нефтепро-</t>
  </si>
  <si>
    <t>чел.-час.</t>
  </si>
  <si>
    <t>13.</t>
  </si>
  <si>
    <t xml:space="preserve">3. Хранение                                      </t>
  </si>
  <si>
    <t xml:space="preserve">Предоставление техники для </t>
  </si>
  <si>
    <t>прохождения практики</t>
  </si>
  <si>
    <t>1. Предоставление автопогрузчика</t>
  </si>
  <si>
    <t>для прохождения практики</t>
  </si>
  <si>
    <t>студентами УЦ "Курс-Норд"</t>
  </si>
  <si>
    <t>2. Предоставление электропогрузчика</t>
  </si>
  <si>
    <t>с 1 суток</t>
  </si>
  <si>
    <t xml:space="preserve">  в картонной таре №4</t>
  </si>
  <si>
    <t xml:space="preserve">  в картонной таре №9</t>
  </si>
  <si>
    <t>2.</t>
  </si>
  <si>
    <t xml:space="preserve"> - формат документа 8,5 х 12 см</t>
  </si>
  <si>
    <t>(код профессии 14033)</t>
  </si>
  <si>
    <t>«Машинист холодильных установок»</t>
  </si>
  <si>
    <t>(код профессии 14341)</t>
  </si>
  <si>
    <t>с 4 по 30 сутки</t>
  </si>
  <si>
    <t>Перечень дополнительных услуг</t>
  </si>
  <si>
    <t>Стоимость услуги, %</t>
  </si>
  <si>
    <t>от стоимости ремонта</t>
  </si>
  <si>
    <t>Изготовление шунтов</t>
  </si>
  <si>
    <t>Переградуировка</t>
  </si>
  <si>
    <t>Переделка счетчика из реактивного в активный</t>
  </si>
  <si>
    <t>Поверка приборов, осуществляемая в МСЦМ</t>
  </si>
  <si>
    <t>по прейскуранту</t>
  </si>
  <si>
    <t>МСЦМ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</si>
  <si>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</si>
  <si>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</si>
  <si>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</si>
  <si>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</si>
  <si>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</si>
  <si>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</si>
  <si>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</si>
  <si>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</si>
  <si>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</si>
  <si>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ТАРИФЫ НА РАБОТЫ И УСЛУГИ АВТОМАТИЧЕСКОЙ ТЕЛЕФОННОЙ СТАНЦИИ</t>
  </si>
  <si>
    <t>Основные услуги: техническое обслуживание для подразделений порта</t>
  </si>
  <si>
    <t>Таблица 9а</t>
  </si>
  <si>
    <t>1. Техническое обслуживание за телефон основной с выходом в ГТС и</t>
  </si>
  <si>
    <t>2. Техническое обслуживание за параллельный аппарат с выходом в ГТС</t>
  </si>
  <si>
    <t xml:space="preserve">в одном кабинете                    </t>
  </si>
  <si>
    <t>3. Техническое обслуживание за параллельный аппарат с выходом в ГТС</t>
  </si>
  <si>
    <t xml:space="preserve"> в разных кабинетах                   </t>
  </si>
  <si>
    <t>4. Техническое обслуживание за телефоны, включенные в мини-АТС (за</t>
  </si>
  <si>
    <t>каждый номер)</t>
  </si>
  <si>
    <t>5. Техническое обслуживание за телефон с использование DSL</t>
  </si>
  <si>
    <t>Комплекс услуг ЭТЛ на базе Газ-52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</si>
  <si>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</si>
  <si>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</si>
  <si>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</si>
  <si>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</si>
  <si>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</si>
  <si>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</si>
  <si>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</si>
  <si>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</si>
  <si>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</si>
  <si>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</si>
  <si>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</si>
  <si>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</si>
  <si>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</si>
  <si>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</si>
  <si>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</si>
  <si>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 xml:space="preserve">      аппаратуры "Платан", за комплект</t>
  </si>
  <si>
    <t xml:space="preserve">     до 500 метров</t>
  </si>
  <si>
    <t xml:space="preserve">      свыше 500 метров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</si>
  <si>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</si>
  <si>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</si>
  <si>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</si>
  <si>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</si>
  <si>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</si>
  <si>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</si>
  <si>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</si>
  <si>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</si>
  <si>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</si>
  <si>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</si>
  <si>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</si>
  <si>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</si>
  <si>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</si>
  <si>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</si>
  <si>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1. Стоимость телефонного аппарата в стоимость услуг по замене и установке телефонного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</si>
  <si>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</si>
  <si>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</si>
  <si>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</si>
  <si>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</si>
  <si>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</si>
  <si>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Таблица 12б</t>
  </si>
  <si>
    <t xml:space="preserve">2. Вывоз мусора на завод ТО ТБО </t>
  </si>
  <si>
    <t xml:space="preserve">3. Оказание услуг такелажной мастерской </t>
  </si>
  <si>
    <t xml:space="preserve">4. Заправка через АЗС </t>
  </si>
  <si>
    <t>5. Предоставление сварочного АДД - 4004</t>
  </si>
  <si>
    <t>II. Услуги Энергохозяйства</t>
  </si>
  <si>
    <t xml:space="preserve"> (ВКЩ)</t>
  </si>
  <si>
    <t>руб./Гкал</t>
  </si>
  <si>
    <t>ТЕПЛОСНАБЖЕНИЕ</t>
  </si>
  <si>
    <t>руб./м3</t>
  </si>
  <si>
    <t>тонна-брутто</t>
  </si>
  <si>
    <t>1. В официальные государственные праздничные и в выходные дни к тарифам применяется</t>
  </si>
  <si>
    <t>1. Подача и уборка вагонов локомотивом предприятия</t>
  </si>
  <si>
    <t>Повторная сдача экзамена</t>
  </si>
  <si>
    <t>ед.в сутки</t>
  </si>
  <si>
    <t xml:space="preserve">  нормо-час</t>
  </si>
  <si>
    <t xml:space="preserve"> Таблица 21</t>
  </si>
  <si>
    <t>действ.</t>
  </si>
  <si>
    <t>с 01.12.2015</t>
  </si>
  <si>
    <t>рост на 423,73 руб.</t>
  </si>
  <si>
    <t>7. Бланк материального пропуска</t>
  </si>
  <si>
    <t>11. Копировально-множительные работы, формат А4, 1 страница</t>
  </si>
  <si>
    <t>13. Услуги по ламинированию</t>
  </si>
  <si>
    <t>Трактор " Т - 40А"</t>
  </si>
  <si>
    <t xml:space="preserve">Электропогрузчик "Комаццу" </t>
  </si>
  <si>
    <t>МАЗ</t>
  </si>
  <si>
    <t>защитном сооружении (убежище) при чрезвычайных ситуациях,</t>
  </si>
  <si>
    <t>выполнении мероприятий гражданской обороны, с долевым</t>
  </si>
  <si>
    <t>участием клиента в содержании защитного сооружения (убежища)</t>
  </si>
  <si>
    <t>Испытание низковольтных клещей и ИНО, изолированного инстру-</t>
  </si>
  <si>
    <t>мента</t>
  </si>
  <si>
    <t>потребители, оплачивающие производство и передачу тепловой энергии, одноставочный, руб./Гкал без учета НДС</t>
  </si>
  <si>
    <t xml:space="preserve">потребители, оплачивающие производство и передачу тепловой энергии, одноставочный,  руб./Гкал без учета НДС </t>
  </si>
  <si>
    <t>потребители, оплачивающие производство и передачу тепловой энергии, одноставочный, руб./Гкал без  учета НДС</t>
  </si>
  <si>
    <t>потребители, оплачивающие производство и передачу тепловой энергии, одноставочный, руб./Гкал  с учетом НДС *</t>
  </si>
  <si>
    <t xml:space="preserve">ВОДООТВЕДЕНИЕ </t>
  </si>
  <si>
    <t>ТРАНСПОРТИРОВКА ВОДЫ</t>
  </si>
  <si>
    <t>40.</t>
  </si>
  <si>
    <t>"Допуск к работе по обслуживанию станка ("паллетоупаковщика")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</si>
  <si>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</si>
  <si>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</si>
  <si>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</si>
  <si>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</si>
  <si>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</si>
  <si>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</si>
  <si>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</si>
  <si>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</si>
  <si>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</si>
  <si>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</si>
  <si>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ТАРИФЫ НА ПОГРУЗОЧНО-РАЗГРУЗОЧНЫЕ РАБОТЫ.</t>
  </si>
  <si>
    <t xml:space="preserve">                  Перегрузка </t>
  </si>
  <si>
    <t xml:space="preserve">         за единицу в руб.(без НДС)</t>
  </si>
  <si>
    <t>Прямой</t>
  </si>
  <si>
    <t xml:space="preserve">     С внутрипортовым </t>
  </si>
  <si>
    <t>вариант</t>
  </si>
  <si>
    <t xml:space="preserve">        перемещениями</t>
  </si>
  <si>
    <t>1 кат.</t>
  </si>
  <si>
    <t>2 кат.</t>
  </si>
  <si>
    <t>3 кат.</t>
  </si>
  <si>
    <t>1. Экспортно-импортные грузы</t>
  </si>
  <si>
    <t>1.1. Грузы в мешках</t>
  </si>
  <si>
    <t>тн/брутто</t>
  </si>
  <si>
    <t>1.2. Грузы навалом</t>
  </si>
  <si>
    <t>1.3. Пиломатериалы, лесоматериалы</t>
  </si>
  <si>
    <t>1.7. Контейнеры 40-футовые груженые</t>
  </si>
  <si>
    <t>Примечание к таблице 19: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</si>
  <si>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</si>
  <si>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</si>
  <si>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</si>
  <si>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</si>
  <si>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</si>
  <si>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1. Подготовка и оборудование транспортных средств (очистка</t>
  </si>
  <si>
    <t>железнодорожного подвижного состава после перевозки заг-</t>
  </si>
  <si>
    <t>рязняющих веществ (концентратов, руд, окатышей, клинкера,</t>
  </si>
  <si>
    <t>аммиачной селитры и других)</t>
  </si>
  <si>
    <t>тн-брутто</t>
  </si>
  <si>
    <t>1. Стоимость зачистки складских помещений, территории АО "Мурманский морской рыбный порт" после перегрузки, технологического накопления (хранения) загрязняющего груза оплачивается Клиентом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</si>
  <si>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1 сутки</t>
  </si>
  <si>
    <t>1 конвектор</t>
  </si>
  <si>
    <t>Тарифы на зачистку (подготовку и оборудование) вагонов, складских помещений от загрязняющих грузов</t>
  </si>
  <si>
    <t>Рост</t>
  </si>
  <si>
    <t>тарифов</t>
  </si>
  <si>
    <t>%%</t>
  </si>
  <si>
    <t>(сНДС)</t>
  </si>
  <si>
    <t>41.</t>
  </si>
  <si>
    <t>42.</t>
  </si>
  <si>
    <t>43.</t>
  </si>
  <si>
    <t>45.</t>
  </si>
  <si>
    <t>46.</t>
  </si>
  <si>
    <t>47.</t>
  </si>
  <si>
    <t>48.</t>
  </si>
  <si>
    <t>49.</t>
  </si>
  <si>
    <t xml:space="preserve">1. Телефоны основные с выходом в ГТС и АМТС </t>
  </si>
  <si>
    <t xml:space="preserve">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</si>
  <si>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</si>
  <si>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</si>
  <si>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</si>
  <si>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</si>
  <si>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</si>
  <si>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</si>
  <si>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</si>
  <si>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</si>
  <si>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2. Плата за хранение бумажных или тканевых мешков, полиэтиленовых вкладышей взимается по тарифу на картонную плату.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</si>
  <si>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</si>
  <si>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В случаях переоформления грузов находящихся на хранении на складах, открытых и закрытых площадках, на другого клиента - плата за хранение грузов взимается с нового клиента с первых суток хранения.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</si>
  <si>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</si>
  <si>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</si>
  <si>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 xml:space="preserve">4. Оказание услуг такелажной мастерской </t>
  </si>
  <si>
    <t>5. Обеспечение судозахода круизного судна</t>
  </si>
  <si>
    <t>1 ВЗТК</t>
  </si>
  <si>
    <t>1. Согласование разрешения на производство</t>
  </si>
  <si>
    <t>земляных работ на территории Порта и за его пределами</t>
  </si>
  <si>
    <t>2. Прочие виды услуг по вопросам строительства,</t>
  </si>
  <si>
    <t>1. Услуги отдела главного диспетчера</t>
  </si>
  <si>
    <t>1 тонна (брутто)</t>
  </si>
  <si>
    <t>2. Услуги по резервированию мест для укрытия людей в</t>
  </si>
  <si>
    <t xml:space="preserve">      Тарифы на тепловую энергию для потребителей АО «ММРП» (приобретающих тепловую энергию через сети АО «ММРП»):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</si>
  <si>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</si>
  <si>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</si>
  <si>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</si>
  <si>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</si>
  <si>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в сфере водоснабжения в части услуг по транспортировке воды  (с учетом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</si>
  <si>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</si>
  <si>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</si>
  <si>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</si>
  <si>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</si>
  <si>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</si>
  <si>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</si>
  <si>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</si>
  <si>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 xml:space="preserve">  I. Обучение по специальностям:</t>
  </si>
  <si>
    <t>II. Повышение квалификации:</t>
  </si>
  <si>
    <t>III. Прочие услуги:</t>
  </si>
  <si>
    <t>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</si>
  <si>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</si>
  <si>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</si>
  <si>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"Повышение квалификации работников, включенных в состав группы быстрого реагирования"</t>
  </si>
  <si>
    <t>"Повышение квалификации работников, осуществляющих наблюдение и (или) собеседование в целях обеспечения транспортной безопасности"</t>
  </si>
  <si>
    <t>"Повышение квалификации работников, управляющих техническими средствами обеспечения транспортной безопасности"</t>
  </si>
  <si>
    <t>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</si>
  <si>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</si>
  <si>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 xml:space="preserve">2. В зависимости от количества производимых Портом грузовых операций тарифы по варианту с внутрипортовым перемещением подразделяются на три категории:                                                                                                       </t>
  </si>
  <si>
    <t>кг/брутто</t>
  </si>
  <si>
    <t>4. Отключение или восстановление теплоснабжения по</t>
  </si>
  <si>
    <t>комплект документов</t>
  </si>
  <si>
    <t>5. Комплект ТТН: 4 экземпляра (листа) ТТН на партию товара в одном автомобиле.</t>
  </si>
  <si>
    <t xml:space="preserve">2. Составление протокола контроля трезвости для направления работника сторонней организации на медицинское освидетельствование в наркологический диспансер в случае выявления у работника признаков употребления алкоголя или других психоактивных, в том числе, наркотических веществ 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</si>
  <si>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</si>
  <si>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</si>
  <si>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</si>
  <si>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</si>
  <si>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</si>
  <si>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</si>
  <si>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</si>
  <si>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</si>
  <si>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</si>
  <si>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</si>
  <si>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</si>
  <si>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</si>
  <si>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</si>
  <si>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</si>
  <si>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</si>
  <si>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</si>
  <si>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</si>
  <si>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</si>
  <si>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</si>
  <si>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</si>
  <si>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</si>
  <si>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5. Стоянка на территории порта автотранспорта</t>
  </si>
  <si>
    <t>6. Повторное оформление  пропуска на автотранспортные средства с неистекщим сроком действия</t>
  </si>
  <si>
    <t>каждое оформление</t>
  </si>
  <si>
    <t>8. Повторное оформление пришедших в негодность пропусков   физических лиц с неистекшим сроком действия</t>
  </si>
  <si>
    <t>9. Стоимость выдачи 1 дубликата документа, находящегося на ответственном хранении бюро пропусков (без заверения дубликата)</t>
  </si>
  <si>
    <t>10. Стоимость выдачи 1 дубликата документа, находящегося на ответственном хранении бюро пропусков (с заверением дубликата)</t>
  </si>
  <si>
    <t>12. Услуги по отправке факсимильных сообщений по городу Мурманску</t>
  </si>
  <si>
    <t>14. Предоставление бланка заявки на оформление пропуска  на территорию порта</t>
  </si>
  <si>
    <t>1. Вывоз рыбопродукции и других материальных ценностей сторонними организациями с территории порта производится с 7 час. 30 мин.  до 21 час.30 мин. с перерывом на обед с 11 час.00 мин.  до 11 час.30 мин.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</si>
  <si>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</si>
  <si>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</si>
  <si>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</si>
  <si>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3. Автотранспорт сторонних организаций, работающих по заявкам порта, от платы освобождается.</t>
  </si>
  <si>
    <t>ТАРИФЫ НА УСЛУГИ ЭКОЛОГИЧЕСКОГО СЕКТОРА</t>
  </si>
  <si>
    <t>Таблица 14а</t>
  </si>
  <si>
    <t>1. Разработка нормативной экологической документации:</t>
  </si>
  <si>
    <t>ПДВ, НООЛР, НДС.</t>
  </si>
  <si>
    <t>2. Составление статотчетов. Подготовка материалов на водопользование, отчетов.</t>
  </si>
  <si>
    <t>3. Расчет платы за негативное воздействие на природную среду.</t>
  </si>
  <si>
    <t>8. Услуга по обслуживанию систем электрообогрева</t>
  </si>
  <si>
    <t>Услуги по проверке качества передаваемой электроэнергии с выдачей протокола (заключения)</t>
  </si>
  <si>
    <t>Комплекс услуг электротехнической лаборатории (ЭТЛ) на базе Газ-52</t>
  </si>
  <si>
    <t>6. Предоставление канала телефонной канализации 1 канало-км</t>
  </si>
  <si>
    <t>7. Телефоны, включенные в мини-АТС (за каждый номер)</t>
  </si>
  <si>
    <t>8. Линии управления оконечных устройств "Сирена", стойка СЦВ</t>
  </si>
  <si>
    <t>9. Предоставление 2-х проводного прямого провода под передачу данных</t>
  </si>
  <si>
    <t>10. Предоставление 2-х проводного прямого провода под передачу данных</t>
  </si>
  <si>
    <t>11. Телефоны с использованием DSL</t>
  </si>
  <si>
    <t>оборудования»</t>
  </si>
  <si>
    <t>«Машинист крана (крановщик) со специализацией</t>
  </si>
  <si>
    <t>"Подготовка судоводителей маломерных судов поднадзорных государственной инспекции по маломерным судам МЧС России"</t>
  </si>
  <si>
    <t>"Основы программирования на языке "Java""</t>
  </si>
  <si>
    <t xml:space="preserve">44. </t>
  </si>
  <si>
    <t>"Системное администрирование"</t>
  </si>
  <si>
    <t>"Основы компьютерной грамотности"</t>
  </si>
  <si>
    <t>"1С: Бухгалтерия 8". Практическое освоение бухучета с самого начала"</t>
  </si>
  <si>
    <t>"Работа в "EXCEL"</t>
  </si>
  <si>
    <t>"Оператор "1С""</t>
  </si>
  <si>
    <t>"Курс САПР"</t>
  </si>
  <si>
    <t>"Сметное дело (программа "А0")"</t>
  </si>
  <si>
    <t>"Кадровое делопроизводство с использованием программы 1С"</t>
  </si>
  <si>
    <t>"Автоматизация складского учета с использованием программы 1С"</t>
  </si>
  <si>
    <t>"Компьютерная графика"</t>
  </si>
  <si>
    <t>"Дизайн интерьера"</t>
  </si>
  <si>
    <t>"Курс "Компас - 3d LT"</t>
  </si>
  <si>
    <t>ТАРИФЫ УЧЕБНОГО ЦЕНТРА "КУРС-НОРД" ДЛЯ СТРУКТУРНЫХ ПОДРАЗДЕЛЕНИЙ ПОРТА</t>
  </si>
  <si>
    <t>«Слесарь по эксплуатации и  ремонту газопламенного</t>
  </si>
  <si>
    <t xml:space="preserve"> оборудования (пропан – бутан)»</t>
  </si>
  <si>
    <t>«Газорезчик со сниженными газами пропан - бутан"</t>
  </si>
  <si>
    <t>«Слесарь по ремонту и обслуживанию перегрузочных</t>
  </si>
  <si>
    <t>машин»</t>
  </si>
  <si>
    <t xml:space="preserve"> портального крана»</t>
  </si>
  <si>
    <t>"Слесарь контрольно-измерительных приборов</t>
  </si>
  <si>
    <t>на 1 год</t>
  </si>
  <si>
    <t>8. Услуги специалиста по тальманскому счету при приемке, передаче и выдаче товара</t>
  </si>
  <si>
    <t>9. Коммерческая доработка груза при выгрузке с судна на склад</t>
  </si>
  <si>
    <t>10. Коммерческая доработка при погрузке груза со склада на судно</t>
  </si>
  <si>
    <t>11. Коммерческая доработка при отгрузке груза со склада на автомашины</t>
  </si>
  <si>
    <t>12. Коммерческая доработка при отгрузке груза со склада на железнодорожный транспорт</t>
  </si>
  <si>
    <t>13. Переоформление грузов на складе на другого клиента</t>
  </si>
  <si>
    <t>14. Оформление комплекта товарно-транспортной накладной (ТТН) на партию товара в одном автомобиле</t>
  </si>
  <si>
    <t>3. Затарка и растарка грузов, пересортировка грузов (исключая выгрузку с сортировкой из трюма судна); разбор колодцев и проходов к нужному ассортименту; вскрытие грузовых мест  для определения качества; перекладка груза, проверка  содержимого по требованию Клиента; работы, связанные  с сохранением качества груза и тары, улучшение товарного  вида тары, когда необходимость в этих работах возникает по независящим от Порта обстоятельствам, и другие работы</t>
  </si>
  <si>
    <t>4. Перетарка мороженой рыбопродукции в картонной таре с заменой тары (с учетом стоимости картонной тары):</t>
  </si>
  <si>
    <t>5. Перетарка мороженой рыбопродукции в картонной таре с заменой тары (без учета стоимости картонной тары):</t>
  </si>
  <si>
    <t>6. Обмер одной автомашины с углем, щебнем и прочими сыпучими грузами</t>
  </si>
  <si>
    <t>7. Услуги специалиста по оформлению пакета документов по приемке и отгрузке грузов, в нерабочее время, выходные и праздничные дни, по заявкам Клиента.</t>
  </si>
  <si>
    <t>3.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</si>
  <si>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</si>
  <si>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</si>
  <si>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5. При вывозе отходов на захоронение на полигоне п. Дровяное Клиент возмещает Порту плату за негативное воздействие на окружающую среду в соответствии с классом опасности отходов и стоимость талонов на размещение отходов на полигоне п. Дровяное.</t>
  </si>
  <si>
    <t>6. При измерении работы временем, продолжительность операции менее 30 минут принимается за 30 минут, более 30 минут за 1 час работы техники.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</si>
  <si>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</si>
  <si>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</si>
  <si>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</si>
  <si>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</si>
  <si>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</si>
  <si>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</si>
  <si>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>1.7. Рыба-налив</t>
  </si>
  <si>
    <t>1.8. Креветка, краб, гребешок (пакетированные)</t>
  </si>
  <si>
    <t>1.9. Креветка, краб (непакетированные), рыба навалом</t>
  </si>
  <si>
    <t>1.8. Креветка, краб (непакетированные)</t>
  </si>
  <si>
    <t>1. В зависимости от схемы переработки грузов тарифы подразделяются на две группы:                                                                               прямой вариант (транспортное средство-транспортное средство);                                                                                             с внутрипортовым перемещением (транспортное средство-склад-транспортное средство);</t>
  </si>
  <si>
    <t>1-я категория: судно-склад- транспортное средство или обратно;</t>
  </si>
  <si>
    <t>2-я категория: судно-склад или обратно;</t>
  </si>
  <si>
    <t>3-я категория: склад-транспортное средство или обратно.</t>
  </si>
  <si>
    <t>3.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к тарифам применяется коэффициент 2,1. В ином случае работы не выполняются.</t>
  </si>
  <si>
    <t xml:space="preserve">2. Тарифы с НДС указаны  в целях реализации пункта 6 статьи 168 Налогового Кодекса 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</si>
  <si>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оператор морского терминала (ОМТ)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</si>
  <si>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оператор морского терминала (ОМТ) услуги не выполняет.</t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</si>
  <si>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тарифу. В ином случае оператор морского терминала (ОМТ)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</si>
  <si>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 В ином случае оператор морского терминала (ОМТ) услуги не выполняет.</t>
  </si>
  <si>
    <t>6. Эксплуатация мобильного парогенератора МНС-700</t>
  </si>
  <si>
    <t>7. Проверка знаний норм и правил в электроустановках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</si>
  <si>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</si>
  <si>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</si>
  <si>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</si>
  <si>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</si>
  <si>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</si>
  <si>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</si>
  <si>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Тарифы на услуги экологического сектора для сторонних организаций</t>
  </si>
  <si>
    <t>Допуск к производству швартовых</t>
  </si>
  <si>
    <t>56.</t>
  </si>
  <si>
    <t>«Организация закупочной деятельности организации по ФЗ № 44-ФЗ»  (теория 72 часа)</t>
  </si>
  <si>
    <t>57.</t>
  </si>
  <si>
    <t>«Организация закупочной деятельности организации по ФЗ № 44-ФЗ»  (теория 108 часов)</t>
  </si>
  <si>
    <t>58.</t>
  </si>
  <si>
    <t>«Обучение по программам пожарно-технического минимума"</t>
  </si>
  <si>
    <t xml:space="preserve"> - руководители подразделений пожароопасных производств</t>
  </si>
  <si>
    <t xml:space="preserve"> - рабочие</t>
  </si>
  <si>
    <t>"Обучение по программам пожарно-технического минимума"</t>
  </si>
  <si>
    <t>1. Эксплуатация мобильного парогенератора МНС-700</t>
  </si>
  <si>
    <t>2. Проверка работоспособности прибора учета тепловой</t>
  </si>
  <si>
    <t>3. Отключение или восстановление теплоснабжения по</t>
  </si>
  <si>
    <t>5. Работы по полному и (или) частичному ограничению режима</t>
  </si>
  <si>
    <t>6. Содержание и обслуживание нестационарных причальных</t>
  </si>
  <si>
    <t>7. Проверка работоспособности узла учета холодного</t>
  </si>
  <si>
    <t xml:space="preserve">8. Отключение или восстановление водоснабжения по </t>
  </si>
  <si>
    <t>9. Работы по полному и (или) частичному ограничению режима</t>
  </si>
  <si>
    <t>10. Работы по полному и (или) частичному ограничению</t>
  </si>
  <si>
    <t>11. Обслуживание причальных электроустановок и кабельных</t>
  </si>
  <si>
    <t>12. Выдача дубликатов технических условий или новых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</si>
  <si>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</si>
  <si>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</si>
  <si>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</si>
  <si>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</si>
  <si>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нитратов фотометрическим методом</t>
  </si>
  <si>
    <t>Определение общего железа фотометрическим методом</t>
  </si>
  <si>
    <t>Определение меди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</si>
  <si>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</si>
  <si>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</si>
  <si>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</si>
  <si>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</si>
  <si>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</si>
  <si>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Определение хлоридов титриметрическим методом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</si>
  <si>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</si>
  <si>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</si>
  <si>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</si>
  <si>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</si>
  <si>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</si>
  <si>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</si>
  <si>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</si>
  <si>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Определение фенолов общих и летучих флуориметрическим методом</t>
  </si>
  <si>
    <t>1.19.</t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</si>
  <si>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</si>
  <si>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</si>
  <si>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</si>
  <si>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</si>
  <si>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</si>
  <si>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</si>
  <si>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</si>
  <si>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Определение концентрации диоксида серы (сернистого ангидрида) фотометрическим методом</t>
  </si>
  <si>
    <t>Определение концентрации едких щелочей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</si>
  <si>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</si>
  <si>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</si>
  <si>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</si>
  <si>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Определение оксида хрома (VI) в сварочном аэрозоле фотометрическим методом</t>
  </si>
  <si>
    <t>2.6.</t>
  </si>
  <si>
    <t>2.7.</t>
  </si>
  <si>
    <t>Определение озона фотометрическим методом</t>
  </si>
  <si>
    <t>2.8.</t>
  </si>
  <si>
    <t>Определение концентрации акролеина фотометрическим методом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</si>
  <si>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</si>
  <si>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</si>
  <si>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</si>
  <si>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</si>
  <si>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</si>
  <si>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Определение диоксида азота фотометрическим методом</t>
  </si>
  <si>
    <t>2.12.</t>
  </si>
  <si>
    <t>Определение сероводорода  фотометрическим методом</t>
  </si>
  <si>
    <t>2.13.</t>
  </si>
  <si>
    <t>Определение концентрации свинца фотометрическим методом</t>
  </si>
  <si>
    <t>2.14.</t>
  </si>
  <si>
    <t>Определение концентрации ртути фотометрическим методом</t>
  </si>
  <si>
    <t>2.15.</t>
  </si>
  <si>
    <t>Определение концентрации пыли гравиметрическим методом.</t>
  </si>
  <si>
    <t>2.16.</t>
  </si>
  <si>
    <t>2.17.</t>
  </si>
  <si>
    <t>Определение фтористого водорода флуориметрическим методом</t>
  </si>
  <si>
    <t>2.18.</t>
  </si>
  <si>
    <t>Определение формальдегида флуоресцентным методом</t>
  </si>
  <si>
    <t>2.19.</t>
  </si>
  <si>
    <t>Определение фенола флуоресцентным методом</t>
  </si>
  <si>
    <t>2.20.</t>
  </si>
  <si>
    <r>
      <t>Определение одного вещества: азота оксид, сероводород, аммиак, бензол, ксилол, толуол, уайт-спирит, керосин, ацетон,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фенол, этанол, бутанол,оксид углерода анализатором - течеискателем АНТ-3М</t>
    </r>
  </si>
  <si>
    <t>2.21.</t>
  </si>
  <si>
    <t>Определение концентрации углерода оксида индикаторными трубками</t>
  </si>
  <si>
    <t>2.22.</t>
  </si>
  <si>
    <t>Определение концентрации уксусной кислоты индикаторными трубками</t>
  </si>
  <si>
    <t>2.23.</t>
  </si>
  <si>
    <t>Определение концентрации хлористого водорода индикаторными трубками</t>
  </si>
  <si>
    <t>2.24.</t>
  </si>
  <si>
    <t>Определение концентрации мышьяковистого водорода индикаторными трубками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</si>
  <si>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</si>
  <si>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</si>
  <si>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</si>
  <si>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</si>
  <si>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</si>
  <si>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</si>
  <si>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</si>
  <si>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</si>
  <si>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</si>
  <si>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</si>
  <si>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</si>
  <si>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</si>
  <si>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</si>
  <si>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</si>
  <si>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</si>
  <si>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</si>
  <si>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</si>
  <si>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</si>
  <si>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</si>
  <si>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</si>
  <si>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</si>
  <si>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</si>
  <si>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</si>
  <si>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</si>
  <si>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</si>
  <si>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</si>
  <si>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</si>
  <si>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</si>
  <si>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</si>
  <si>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</si>
  <si>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</si>
  <si>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</si>
  <si>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</si>
  <si>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</si>
  <si>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</si>
  <si>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</si>
  <si>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</si>
  <si>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</si>
  <si>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</si>
  <si>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</si>
  <si>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</si>
  <si>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</si>
  <si>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</si>
  <si>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</si>
  <si>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</si>
  <si>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</si>
  <si>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r>
      <t>ПРИМЕЧАНИЕ:</t>
    </r>
    <r>
      <rPr>
        <sz val="10"/>
        <color indexed="8"/>
        <rFont val="Times New Roman"/>
        <family val="1"/>
      </rPr>
      <t xml:space="preserve">  к п. 4.1. - стоимость  второго и последующих экземпляров протоколов – 20 руб за каждый</t>
    </r>
  </si>
  <si>
    <t>Тарифы на услуги санитарно-экологической лаборатории для сторонних организаций</t>
  </si>
  <si>
    <r>
      <t>Определение аммиака и ионов аммония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</si>
  <si>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нитритов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</si>
  <si>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фосфатов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</si>
  <si>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</si>
  <si>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</si>
  <si>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</si>
  <si>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</si>
  <si>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</si>
  <si>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сухого остатка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</si>
  <si>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</si>
  <si>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оксид железа (III) в сварочном аэрозоле фотометрическим методом</t>
    </r>
  </si>
  <si>
    <r>
      <t>Определение концентрации аэрозоля индустриальных масел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</si>
  <si>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 xml:space="preserve">Определение концентрации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</si>
  <si>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</si>
  <si>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</si>
  <si>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</si>
  <si>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</si>
  <si>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</si>
  <si>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от ПЭВМ и ВДТ</t>
    </r>
  </si>
  <si>
    <r>
      <t>Измерение электростатического потенциала экрана видеодисплея</t>
    </r>
    <r>
      <rPr>
        <sz val="10"/>
        <rFont val="Times New Roman"/>
        <family val="1"/>
      </rPr>
      <t xml:space="preserve"> </t>
    </r>
  </si>
  <si>
    <t>Тарифы на услуги санитарно-экологической лаборатории для подразделений порта</t>
  </si>
  <si>
    <t xml:space="preserve">                                                         1. ИССЛЕДОВАНИЯ ВОДЫ</t>
  </si>
  <si>
    <t>1.23.</t>
  </si>
  <si>
    <t>Отбор проб</t>
  </si>
  <si>
    <t xml:space="preserve">                                               2. ИССЛЕДОВАНИЯ ВОЗДУХА РАБОЧЕЙ ЗОНЫ</t>
  </si>
  <si>
    <t xml:space="preserve">                                            3. ИЗМЕРЕНИЯ ФИЗИЧЕСКИХ ФАКТОРОВ</t>
  </si>
  <si>
    <t xml:space="preserve">                                               4. ВЫДАЧА РЕЗУЛЬТАТОВ</t>
  </si>
  <si>
    <t>4. Оказание первой доврачебной медицинской помощи при острых и хронических заболеваниях и травмах</t>
  </si>
  <si>
    <t>2. В тариф за оказываемые услуги ремонтными мастерскими входит полная стоимость  ремонта без стоимости материалов. Материалы оплачиваются по фактическим затратам.</t>
  </si>
  <si>
    <t>Тарифы на использование техники (механизмов) (для подразделений порта)</t>
  </si>
  <si>
    <t>Тарифы на работы и услуги автоматической телефонной станции (Основные услуги: техническое обслуживание для подразделений порта)</t>
  </si>
  <si>
    <t>Тарифы на услуги санитарно-экологической лаборатории (подразделений порта)</t>
  </si>
  <si>
    <t>Тарифы на услуги санитарно-экологической лаборатории (для сторонних организаций</t>
  </si>
  <si>
    <t>Тарифы на другие работы и услуги, выполняемые участками и хозяйствами(для подразделений порта)</t>
  </si>
  <si>
    <t>Тарифы на услуги экологического сектора для подразделений порта</t>
  </si>
  <si>
    <t>Тарифы учебного центра "Курс-Норд" на образовательные услуги для сторонних клиентов</t>
  </si>
  <si>
    <t>Тарифы учебного центра "Курс-Норд" для структурных подразделений</t>
  </si>
  <si>
    <t>Таблица 27</t>
  </si>
  <si>
    <t>Таблица 28</t>
  </si>
  <si>
    <t>Тарифы на работы и услуги электротехнической лаборатории для сторонних организаций</t>
  </si>
  <si>
    <t>Тарифы на работы и услуги электротехнической лаборатории для подразделений порта</t>
  </si>
  <si>
    <t xml:space="preserve">с 1 января по 30 июня 2019г. </t>
  </si>
  <si>
    <t>с 1 июля по 31 декабря 2019г.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</si>
  <si>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</si>
  <si>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</si>
  <si>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«Водитель погрузчика» (код профессии  11453): электропогрузчик</t>
  </si>
  <si>
    <t>«Стропальщик» (код профессии 18897)</t>
  </si>
  <si>
    <t>"Матрос 2 класса" (код профессии 13482)</t>
  </si>
  <si>
    <t>«Электрогазосварщик» (код профессии 19756)</t>
  </si>
  <si>
    <t xml:space="preserve">«Повар - пекарь» (код профессии 16675/16472) </t>
  </si>
  <si>
    <t>«Слесарь по эксплуатации и ремонту газового оборудования» (код профессии 18554)</t>
  </si>
  <si>
    <t>«Слесарь по эксплуатации и  ремонту газоплазменного оборудования (пропан – бутан)» (код профессии 18554)</t>
  </si>
  <si>
    <t>«Газорезчик со сжиженными газами пропан-бутан" (код профессии 11618)</t>
  </si>
  <si>
    <t>«Газорезчик» (код профессии 11618)</t>
  </si>
  <si>
    <t>«Машинист компрессорных установок» (код профессии 13775)</t>
  </si>
  <si>
    <t>«Слесарь по ремонту и обслуживанию перегрузочных машин» (код профессии 18524)</t>
  </si>
  <si>
    <t>«Боцман» (код профессии 11220)</t>
  </si>
  <si>
    <t>«Моторист» (код профессии 14718)</t>
  </si>
  <si>
    <t>«Персонал, обслуживающий сосуды, работающие  под давлением»</t>
  </si>
  <si>
    <t>«Машинист автовышки и автогидроподъемника" (код профессии 13507)</t>
  </si>
  <si>
    <t>«Машинист крана (крановщик) со специализацией портального крана» (код профессии 13790)</t>
  </si>
  <si>
    <t>«Помповый машинист (донкерман)» (код профессии 14033)</t>
  </si>
  <si>
    <t>«Машинист холодильных установок» (код профессии 14341)</t>
  </si>
  <si>
    <t>Моторист  (машинист) рефрижераторных установок (код профессии 14179)</t>
  </si>
  <si>
    <t>«Оператор котельной» (код профессии 15643):</t>
  </si>
  <si>
    <t>«Электромонтер по ремонту и обслуживанию электрооборудования грузоподъемных кранов» (код профессии 19861)</t>
  </si>
  <si>
    <t>«Механизатор (докер – механизатор) бригады на погрузочно-разгрузочных работах» (код профессии 14444)</t>
  </si>
  <si>
    <t>«Машинист  (кочегар) котельной» (код профессии 13786)</t>
  </si>
  <si>
    <t>«Машинист котельной установки» (код профессии 13784)</t>
  </si>
  <si>
    <t>"Слесарь - сантехник"(код профессии 18560)</t>
  </si>
  <si>
    <t>"Слесарь по такелажу и грузозахватным приспособлениям" (код профессии 18551)</t>
  </si>
  <si>
    <t>"Слесарь по ремонту подвижного состава" (код профессии 18540)</t>
  </si>
  <si>
    <t>"Составитель поездов" (код профессии 18540)</t>
  </si>
  <si>
    <t>"Электрослесарь по обслуживанию и ремонту оборудования" (код профессии 19951)</t>
  </si>
  <si>
    <t>"Машинист рыбомучной установки" (код профессии 14160)</t>
  </si>
  <si>
    <t>Повторная выписка свидетельства об окончании курсов</t>
  </si>
  <si>
    <t>Курсы по повышению квалификации по специальности "Электрогазосварщик"</t>
  </si>
  <si>
    <t>Курсы по повышению квалификации по специальности "Стропальщик"</t>
  </si>
  <si>
    <t>Курсы по повышению квалификации  по специальности  "Оператор котельной на жидком топливе"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</si>
  <si>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</si>
  <si>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</si>
  <si>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</si>
  <si>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</si>
  <si>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</si>
  <si>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 xml:space="preserve">1.13. Прочие непоименованные грузы </t>
  </si>
  <si>
    <t>1.14. Контейнеры 40 - футовые груженые</t>
  </si>
  <si>
    <t>1.15. Контейнеры 20 - футовые груженые</t>
  </si>
  <si>
    <t xml:space="preserve">1.16. Контейнеры (порожние) весом от 1 101 кг до 5 000 кг (в т.ч. порожние контейнеры 20-футовые, 40-футовые) </t>
  </si>
  <si>
    <t>1.17. Контейнеры (груженые),  максимально допустимая загрузка которых до 10 000 кг</t>
  </si>
  <si>
    <t xml:space="preserve">1.18. Контейнеры (порожние) весом до 1 100 кг </t>
  </si>
  <si>
    <t>1.19. Грузы в биг-бегах (мягкие контейнеры грузоподъемностью 0,5 т - 2 т)</t>
  </si>
  <si>
    <t>2.1. Прочие непоименованные грузы</t>
  </si>
  <si>
    <t>Автопогрузчики "Helli", "Utilev", "Jac"</t>
  </si>
  <si>
    <t>Электропогрузчики марок ТСМ FB 15-6, ЕВ 715-33-82, Е12 "Линде", "Jac"</t>
  </si>
  <si>
    <t>Автомашина ГАЗ (3221; 2706; 322123 Луидор)</t>
  </si>
  <si>
    <t>МДК-433362 (машина дорожная комбинированная - пескоразбрасыватель)</t>
  </si>
  <si>
    <t>Услуги ремонтной базы (для сторонних организаций)</t>
  </si>
  <si>
    <t>ХОЗЯЙСТВАМИ ПОРТА (ДЛЯ СТОРОННИХ ОРГАНИЗАЦИЙ)</t>
  </si>
  <si>
    <t>6. Обеспечение работы плавкрана под грузовыми операциями</t>
  </si>
  <si>
    <t>8. Оформление и подача документов отчетности (ДО-1, ДО-2) при приеме и выдаче товара в/из ВЗТК</t>
  </si>
  <si>
    <t>9. Услуги стивидора</t>
  </si>
  <si>
    <t>3.1. Пиломатериалы, лесоматериалы</t>
  </si>
  <si>
    <t>3.2. Лед</t>
  </si>
  <si>
    <t>3.3. Жесть</t>
  </si>
  <si>
    <t>3.4. Прочие непоименованные грузы</t>
  </si>
  <si>
    <t>3.5. Цемент в мешках</t>
  </si>
  <si>
    <t>3.6. Контейнеры 20-футовые груженые за единицу</t>
  </si>
  <si>
    <t>3.7. Контейнеры 40-футовые груженые за единицу</t>
  </si>
  <si>
    <t>3.8. Контейнеры (порожние) весом от 1 101 кг до 5 000 кг (в т.ч. порожние контейнеры 20-футовые, 40-футовые) за единицу</t>
  </si>
  <si>
    <t>3.9. Контейнеры (груженые),  максимально допустимая загрузка которых до 10 000 кг за единицу</t>
  </si>
  <si>
    <t>3.10. Контейнеры (порожние) весом до 1 100 кг за единицу</t>
  </si>
  <si>
    <t>3.11. Грузы в биг-бегах (мягкие контейнеры грузоподъемностью 0,5 т - 2 т)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</si>
  <si>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</si>
  <si>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</si>
  <si>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</si>
  <si>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3.6. Цемент в мешках</t>
  </si>
  <si>
    <t>3.7. Контейнеры 20-футовые груженые за единицу</t>
  </si>
  <si>
    <t>3.8. Контейнеры 40-футовые груженые за единицу</t>
  </si>
  <si>
    <t>3.9. Контейнеры (порожние) весом от 1 101 кг до 5 000 кг (в т.ч. порожние контейнеры 20-футовые, 40-футовые) за единицу</t>
  </si>
  <si>
    <t>3.10. Контейнеры (груженые),  максимально допустимая загрузка которых до 10 000 кг за единицу</t>
  </si>
  <si>
    <t>3.11. Контейнеры (порожние) весом до 1 100 кг за единицу</t>
  </si>
  <si>
    <t>3.12. Грузы в биг-бегах (мягкие контейнеры грузоподъемностью 0,5 т - 2 т)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</si>
  <si>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</si>
  <si>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</si>
  <si>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1. Для Клиентов, поставивших нефтепродукты без заключения договоров тарифы применяются с повышающим коэффициентом 2.</t>
  </si>
  <si>
    <t>2. Для Клиентов,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</si>
  <si>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</si>
  <si>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</si>
  <si>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5. В случаях переоформления грузов, находящихся на хранении в нефтеналивных резервуарах Порта, на другого Клиента -плата за хранение грузов взимается с нового Клиента с первых суток хранения.</t>
  </si>
  <si>
    <t>1.4. Прочие непоименованные грузы</t>
  </si>
  <si>
    <t>1.5. Контейнеры 20-футовые груженые</t>
  </si>
  <si>
    <t>1.6. Контейнеры 40-футовые груженые</t>
  </si>
  <si>
    <t xml:space="preserve">1.7. Контейнеры (порожние) весом от 1 101 кг до 5 000 кг (в т.ч. порожние контейнеры 20-футовые, 40-футовые) </t>
  </si>
  <si>
    <t xml:space="preserve">1.8. Контейнеры (груженые),  максимально допустимая загрузка которых до 10 000 кг </t>
  </si>
  <si>
    <t xml:space="preserve">1.9. Контейнеры (порожние) весом до 1 100 кг </t>
  </si>
  <si>
    <t>1.10. Грузы в биг-бегах (мягкие контейнеры грузоподъемностью 0,5 т - 2 т)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</si>
  <si>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</si>
  <si>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</si>
  <si>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</si>
  <si>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</si>
  <si>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5. Переоформление нефтепродуктов с карточки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</si>
  <si>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</si>
  <si>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</si>
  <si>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</si>
  <si>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</si>
  <si>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</si>
  <si>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11. Определение водорастворимых кислот и щелочей</t>
  </si>
  <si>
    <r>
      <t xml:space="preserve"> - </t>
    </r>
    <r>
      <rPr>
        <sz val="12"/>
        <rFont val="Times New Roman"/>
        <family val="1"/>
      </rPr>
      <t xml:space="preserve">вода </t>
    </r>
  </si>
  <si>
    <t xml:space="preserve">с 1 января по 30 июня 2019 г. </t>
  </si>
  <si>
    <t>с 1 июля по 31 декабря 2019 г.</t>
  </si>
  <si>
    <r>
      <t xml:space="preserve"> - </t>
    </r>
    <r>
      <rPr>
        <sz val="12"/>
        <rFont val="Times New Roman"/>
        <family val="1"/>
      </rPr>
      <t xml:space="preserve"> вода </t>
    </r>
  </si>
  <si>
    <r>
      <t xml:space="preserve"> - </t>
    </r>
    <r>
      <rPr>
        <sz val="12"/>
        <rFont val="Times New Roman"/>
        <family val="1"/>
      </rPr>
      <t>вода</t>
    </r>
  </si>
  <si>
    <t>10. Заезд-стоянка в ЗТК для завершения процедуры "Таможенный транзит"</t>
  </si>
  <si>
    <t>1 автомашина</t>
  </si>
  <si>
    <t>7.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</si>
  <si>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 xml:space="preserve">  Тарифы на тепловую энергию, поставляемую потребителям АО «ММРП», приобретающим тепловую энергию через сети АО «Мурманэнергосбыт» (кроме населения):</t>
  </si>
  <si>
    <t xml:space="preserve">  Льготные тарифы на тепловую энергию, поставляемую потребителям АО «Мурманский морской рыбный порт» через сети АО «Мурманэнергосбыт» (население):</t>
  </si>
  <si>
    <t xml:space="preserve"> повышающий коэффициент 2,1.</t>
  </si>
  <si>
    <t>3. Прием мусора с судов:</t>
  </si>
  <si>
    <t>куб.метр</t>
  </si>
  <si>
    <t>3.1. Прием твердых коммунальных отходов (ТКО) для дальнейшей передачи региональному оператору</t>
  </si>
  <si>
    <t>3.2. Прием отходов производства и потребления 4-5 класса опасности, строительных отходов 4-5 класса опасности для дальнейшей передачи лицензированной организации для захоронения</t>
  </si>
  <si>
    <t>4. При выполнении услуг по приему отходов производства 4-5 класса опасности, строительных отходов 4-5 класса опасности плата за негативное воздействие на окружающую среду взимается дополнительно.</t>
  </si>
  <si>
    <t>"Стропальщик" (код професии 18 897)</t>
  </si>
  <si>
    <t>курс повышения квалификации 1 человека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</si>
  <si>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</si>
  <si>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</si>
  <si>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</si>
  <si>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</si>
  <si>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</si>
  <si>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</si>
  <si>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</si>
  <si>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</si>
  <si>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</si>
  <si>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</si>
  <si>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</si>
  <si>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</si>
  <si>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</si>
  <si>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</si>
  <si>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</si>
  <si>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</si>
  <si>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</si>
  <si>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11. Вывоз мусора на завод ТБО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</si>
</sst>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dd/mm/yy;@"/>
    <numFmt numFmtId="197" formatCode="#,##0.00&quot;р.&quot;"/>
    <numFmt numFmtId="198" formatCode="#,##0.00_р_."/>
    <numFmt numFmtId="199" formatCode="0.0%"/>
    <numFmt numFmtId="200" formatCode="#,##0.0_р_."/>
    <numFmt numFmtId="201" formatCode="#,##0.000_р_."/>
    <numFmt numFmtId="202" formatCode="#,##0.0000_р_."/>
    <numFmt numFmtId="203" formatCode="#,##0_р_."/>
  </numFmts>
  <fonts count="7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vertAlign val="subscript"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5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4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1" fillId="0" borderId="1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2" fontId="12" fillId="0" borderId="2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8" fontId="10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8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0" fillId="0" borderId="1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0" fillId="0" borderId="15" xfId="53" applyFont="1" applyBorder="1" applyAlignment="1">
      <alignment horizontal="center"/>
      <protection/>
    </xf>
    <xf numFmtId="0" fontId="10" fillId="0" borderId="14" xfId="53" applyFont="1" applyBorder="1" applyAlignment="1">
      <alignment horizontal="center"/>
      <protection/>
    </xf>
    <xf numFmtId="0" fontId="10" fillId="0" borderId="12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17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2" xfId="0" applyFont="1" applyBorder="1" applyAlignment="1">
      <alignment/>
    </xf>
    <xf numFmtId="2" fontId="10" fillId="0" borderId="0" xfId="0" applyNumberFormat="1" applyFont="1" applyAlignment="1">
      <alignment horizontal="center"/>
    </xf>
    <xf numFmtId="198" fontId="10" fillId="0" borderId="0" xfId="0" applyNumberFormat="1" applyFont="1" applyAlignment="1">
      <alignment horizontal="center"/>
    </xf>
    <xf numFmtId="198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8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181" fontId="11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98" fontId="4" fillId="0" borderId="0" xfId="0" applyNumberFormat="1" applyFont="1" applyBorder="1" applyAlignment="1">
      <alignment horizontal="center"/>
    </xf>
    <xf numFmtId="198" fontId="4" fillId="0" borderId="0" xfId="0" applyNumberFormat="1" applyFont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198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9" xfId="0" applyFont="1" applyBorder="1" applyAlignment="1">
      <alignment/>
    </xf>
    <xf numFmtId="198" fontId="4" fillId="0" borderId="28" xfId="0" applyNumberFormat="1" applyFont="1" applyBorder="1" applyAlignment="1">
      <alignment horizontal="center"/>
    </xf>
    <xf numFmtId="198" fontId="4" fillId="0" borderId="27" xfId="0" applyNumberFormat="1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5" fillId="0" borderId="12" xfId="0" applyFont="1" applyBorder="1" applyAlignment="1">
      <alignment horizontal="left"/>
    </xf>
    <xf numFmtId="198" fontId="12" fillId="0" borderId="10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12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justify" vertical="top" wrapText="1"/>
    </xf>
    <xf numFmtId="0" fontId="12" fillId="0" borderId="13" xfId="0" applyFont="1" applyBorder="1" applyAlignment="1">
      <alignment/>
    </xf>
    <xf numFmtId="198" fontId="12" fillId="0" borderId="0" xfId="0" applyNumberFormat="1" applyFont="1" applyBorder="1" applyAlignment="1">
      <alignment/>
    </xf>
    <xf numFmtId="198" fontId="12" fillId="0" borderId="12" xfId="0" applyNumberFormat="1" applyFont="1" applyBorder="1" applyAlignment="1">
      <alignment horizontal="center"/>
    </xf>
    <xf numFmtId="198" fontId="12" fillId="0" borderId="14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/>
    </xf>
    <xf numFmtId="198" fontId="12" fillId="0" borderId="18" xfId="0" applyNumberFormat="1" applyFont="1" applyBorder="1" applyAlignment="1">
      <alignment/>
    </xf>
    <xf numFmtId="198" fontId="12" fillId="0" borderId="16" xfId="0" applyNumberFormat="1" applyFont="1" applyBorder="1" applyAlignment="1">
      <alignment/>
    </xf>
    <xf numFmtId="198" fontId="12" fillId="0" borderId="20" xfId="0" applyNumberFormat="1" applyFont="1" applyBorder="1" applyAlignment="1">
      <alignment/>
    </xf>
    <xf numFmtId="198" fontId="12" fillId="0" borderId="16" xfId="0" applyNumberFormat="1" applyFont="1" applyBorder="1" applyAlignment="1">
      <alignment horizontal="center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3" xfId="0" applyFont="1" applyBorder="1" applyAlignment="1">
      <alignment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wrapText="1"/>
    </xf>
    <xf numFmtId="0" fontId="17" fillId="0" borderId="35" xfId="0" applyFont="1" applyBorder="1" applyAlignment="1">
      <alignment horizontal="center" vertical="center"/>
    </xf>
    <xf numFmtId="20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/>
    </xf>
    <xf numFmtId="0" fontId="17" fillId="0" borderId="36" xfId="0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23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7" fillId="0" borderId="0" xfId="53" applyFont="1" applyAlignment="1">
      <alignment/>
      <protection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4" fillId="0" borderId="0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14" fontId="4" fillId="0" borderId="0" xfId="53" applyNumberFormat="1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2" fontId="4" fillId="0" borderId="0" xfId="53" applyNumberFormat="1" applyFont="1" applyBorder="1" applyAlignment="1">
      <alignment horizontal="center"/>
      <protection/>
    </xf>
    <xf numFmtId="0" fontId="4" fillId="0" borderId="27" xfId="53" applyFont="1" applyBorder="1" applyAlignment="1">
      <alignment horizontal="center"/>
      <protection/>
    </xf>
    <xf numFmtId="0" fontId="4" fillId="0" borderId="31" xfId="53" applyFont="1" applyBorder="1" applyAlignment="1">
      <alignment horizontal="center"/>
      <protection/>
    </xf>
    <xf numFmtId="0" fontId="10" fillId="0" borderId="27" xfId="53" applyFont="1" applyBorder="1" applyAlignment="1">
      <alignment horizontal="center"/>
      <protection/>
    </xf>
    <xf numFmtId="0" fontId="0" fillId="0" borderId="0" xfId="53">
      <alignment/>
      <protection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9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7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7" fillId="0" borderId="45" xfId="0" applyFont="1" applyBorder="1" applyAlignment="1">
      <alignment wrapText="1"/>
    </xf>
    <xf numFmtId="0" fontId="11" fillId="0" borderId="42" xfId="0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1" xfId="0" applyFont="1" applyBorder="1" applyAlignment="1">
      <alignment wrapText="1"/>
    </xf>
    <xf numFmtId="0" fontId="17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1" fontId="11" fillId="0" borderId="37" xfId="0" applyNumberFormat="1" applyFont="1" applyBorder="1" applyAlignment="1">
      <alignment horizontal="center" vertical="center"/>
    </xf>
    <xf numFmtId="0" fontId="4" fillId="0" borderId="26" xfId="53" applyFont="1" applyBorder="1">
      <alignment/>
      <protection/>
    </xf>
    <xf numFmtId="0" fontId="4" fillId="0" borderId="30" xfId="53" applyFont="1" applyBorder="1">
      <alignment/>
      <protection/>
    </xf>
    <xf numFmtId="0" fontId="4" fillId="0" borderId="29" xfId="53" applyFont="1" applyBorder="1">
      <alignment/>
      <protection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52" xfId="0" applyFont="1" applyBorder="1" applyAlignment="1">
      <alignment wrapText="1"/>
    </xf>
    <xf numFmtId="16" fontId="11" fillId="0" borderId="37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4" fillId="0" borderId="27" xfId="0" applyFont="1" applyFill="1" applyBorder="1" applyAlignment="1">
      <alignment/>
    </xf>
    <xf numFmtId="198" fontId="4" fillId="0" borderId="31" xfId="0" applyNumberFormat="1" applyFont="1" applyBorder="1" applyAlignment="1">
      <alignment horizontal="center"/>
    </xf>
    <xf numFmtId="0" fontId="7" fillId="0" borderId="54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4" fillId="0" borderId="55" xfId="0" applyFont="1" applyBorder="1" applyAlignment="1">
      <alignment/>
    </xf>
    <xf numFmtId="198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5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2" fontId="15" fillId="0" borderId="16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/>
    </xf>
    <xf numFmtId="0" fontId="10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2" fontId="17" fillId="0" borderId="44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9" xfId="0" applyFont="1" applyBorder="1" applyAlignment="1">
      <alignment/>
    </xf>
    <xf numFmtId="0" fontId="7" fillId="0" borderId="30" xfId="53" applyFont="1" applyBorder="1" applyAlignment="1">
      <alignment horizontal="center"/>
      <protection/>
    </xf>
    <xf numFmtId="0" fontId="11" fillId="0" borderId="6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7" fillId="0" borderId="11" xfId="53" applyFont="1" applyBorder="1" applyAlignment="1">
      <alignment horizontal="center"/>
      <protection/>
    </xf>
    <xf numFmtId="0" fontId="4" fillId="0" borderId="30" xfId="53" applyFont="1" applyBorder="1">
      <alignment/>
      <protection/>
    </xf>
    <xf numFmtId="179" fontId="4" fillId="0" borderId="59" xfId="62" applyFont="1" applyBorder="1" applyAlignment="1">
      <alignment horizontal="center"/>
    </xf>
    <xf numFmtId="179" fontId="4" fillId="0" borderId="58" xfId="62" applyFont="1" applyBorder="1" applyAlignment="1">
      <alignment horizontal="center"/>
    </xf>
    <xf numFmtId="0" fontId="10" fillId="0" borderId="29" xfId="53" applyFont="1" applyBorder="1" applyAlignment="1">
      <alignment horizontal="left"/>
      <protection/>
    </xf>
    <xf numFmtId="179" fontId="10" fillId="0" borderId="58" xfId="62" applyFont="1" applyBorder="1" applyAlignment="1">
      <alignment horizontal="center"/>
    </xf>
    <xf numFmtId="2" fontId="4" fillId="0" borderId="19" xfId="53" applyNumberFormat="1" applyFont="1" applyBorder="1" applyAlignment="1">
      <alignment horizontal="center" vertical="center"/>
      <protection/>
    </xf>
    <xf numFmtId="0" fontId="7" fillId="0" borderId="0" xfId="53" applyFont="1" applyBorder="1">
      <alignment/>
      <protection/>
    </xf>
    <xf numFmtId="198" fontId="10" fillId="0" borderId="18" xfId="0" applyNumberFormat="1" applyFont="1" applyBorder="1" applyAlignment="1">
      <alignment horizontal="center"/>
    </xf>
    <xf numFmtId="198" fontId="10" fillId="0" borderId="19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5" fillId="0" borderId="61" xfId="0" applyFont="1" applyBorder="1" applyAlignment="1">
      <alignment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22" fillId="0" borderId="0" xfId="53" applyFont="1">
      <alignment/>
      <protection/>
    </xf>
    <xf numFmtId="0" fontId="15" fillId="0" borderId="0" xfId="54" applyFont="1" applyAlignment="1">
      <alignment/>
      <protection/>
    </xf>
    <xf numFmtId="0" fontId="10" fillId="0" borderId="0" xfId="54" applyFont="1">
      <alignment/>
      <protection/>
    </xf>
    <xf numFmtId="0" fontId="21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10" fillId="0" borderId="0" xfId="54" applyFont="1" applyBorder="1">
      <alignment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21" fillId="0" borderId="18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15" xfId="54" applyFont="1" applyBorder="1">
      <alignment/>
      <protection/>
    </xf>
    <xf numFmtId="0" fontId="10" fillId="0" borderId="14" xfId="54" applyFont="1" applyBorder="1" applyAlignment="1">
      <alignment horizontal="center"/>
      <protection/>
    </xf>
    <xf numFmtId="0" fontId="21" fillId="0" borderId="19" xfId="54" applyFont="1" applyBorder="1" applyAlignment="1">
      <alignment horizontal="center"/>
      <protection/>
    </xf>
    <xf numFmtId="14" fontId="10" fillId="0" borderId="0" xfId="54" applyNumberFormat="1" applyFont="1" applyBorder="1" applyAlignment="1">
      <alignment horizontal="center"/>
      <protection/>
    </xf>
    <xf numFmtId="0" fontId="10" fillId="0" borderId="13" xfId="54" applyFont="1" applyBorder="1">
      <alignment/>
      <protection/>
    </xf>
    <xf numFmtId="0" fontId="10" fillId="0" borderId="27" xfId="54" applyFont="1" applyBorder="1" applyAlignment="1">
      <alignment horizontal="center"/>
      <protection/>
    </xf>
    <xf numFmtId="198" fontId="21" fillId="0" borderId="27" xfId="54" applyNumberFormat="1" applyFont="1" applyBorder="1" applyAlignment="1">
      <alignment horizontal="center"/>
      <protection/>
    </xf>
    <xf numFmtId="0" fontId="10" fillId="0" borderId="30" xfId="54" applyFont="1" applyBorder="1">
      <alignment/>
      <protection/>
    </xf>
    <xf numFmtId="0" fontId="10" fillId="0" borderId="31" xfId="54" applyFont="1" applyBorder="1" applyAlignment="1">
      <alignment horizontal="center"/>
      <protection/>
    </xf>
    <xf numFmtId="198" fontId="21" fillId="0" borderId="31" xfId="54" applyNumberFormat="1" applyFont="1" applyBorder="1" applyAlignment="1">
      <alignment horizontal="center"/>
      <protection/>
    </xf>
    <xf numFmtId="2" fontId="10" fillId="0" borderId="0" xfId="54" applyNumberFormat="1" applyFont="1" applyBorder="1" applyAlignment="1">
      <alignment horizontal="center"/>
      <protection/>
    </xf>
    <xf numFmtId="0" fontId="10" fillId="0" borderId="26" xfId="54" applyFont="1" applyBorder="1">
      <alignment/>
      <protection/>
    </xf>
    <xf numFmtId="0" fontId="10" fillId="0" borderId="27" xfId="54" applyFont="1" applyBorder="1">
      <alignment/>
      <protection/>
    </xf>
    <xf numFmtId="0" fontId="10" fillId="0" borderId="30" xfId="54" applyFont="1" applyBorder="1" applyAlignment="1">
      <alignment horizontal="left"/>
      <protection/>
    </xf>
    <xf numFmtId="0" fontId="10" fillId="0" borderId="12" xfId="54" applyFont="1" applyBorder="1" applyAlignment="1">
      <alignment horizontal="center"/>
      <protection/>
    </xf>
    <xf numFmtId="0" fontId="10" fillId="0" borderId="12" xfId="54" applyFont="1" applyBorder="1">
      <alignment/>
      <protection/>
    </xf>
    <xf numFmtId="198" fontId="21" fillId="0" borderId="12" xfId="54" applyNumberFormat="1" applyFont="1" applyBorder="1" applyAlignment="1">
      <alignment horizontal="center"/>
      <protection/>
    </xf>
    <xf numFmtId="0" fontId="10" fillId="0" borderId="29" xfId="54" applyFont="1" applyBorder="1">
      <alignment/>
      <protection/>
    </xf>
    <xf numFmtId="0" fontId="15" fillId="0" borderId="29" xfId="54" applyFont="1" applyBorder="1" applyAlignment="1">
      <alignment horizontal="center"/>
      <protection/>
    </xf>
    <xf numFmtId="0" fontId="10" fillId="0" borderId="28" xfId="54" applyFont="1" applyBorder="1" applyAlignment="1">
      <alignment horizontal="center"/>
      <protection/>
    </xf>
    <xf numFmtId="198" fontId="21" fillId="0" borderId="28" xfId="54" applyNumberFormat="1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0" fillId="0" borderId="14" xfId="54" applyFont="1" applyBorder="1">
      <alignment/>
      <protection/>
    </xf>
    <xf numFmtId="0" fontId="10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0" fillId="0" borderId="0" xfId="53" applyFont="1" applyBorder="1">
      <alignment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1" fillId="0" borderId="0" xfId="0" applyFont="1" applyAlignment="1">
      <alignment horizontal="justify" vertical="center"/>
    </xf>
    <xf numFmtId="0" fontId="10" fillId="0" borderId="2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2" fontId="4" fillId="0" borderId="0" xfId="53" applyNumberFormat="1" applyFont="1" applyBorder="1">
      <alignment/>
      <protection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top" wrapText="1"/>
    </xf>
    <xf numFmtId="198" fontId="12" fillId="0" borderId="13" xfId="0" applyNumberFormat="1" applyFont="1" applyBorder="1" applyAlignment="1">
      <alignment horizontal="center"/>
    </xf>
    <xf numFmtId="198" fontId="12" fillId="0" borderId="11" xfId="0" applyNumberFormat="1" applyFont="1" applyBorder="1" applyAlignment="1">
      <alignment horizontal="center"/>
    </xf>
    <xf numFmtId="198" fontId="12" fillId="0" borderId="15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/>
    </xf>
    <xf numFmtId="198" fontId="12" fillId="0" borderId="12" xfId="0" applyNumberFormat="1" applyFont="1" applyBorder="1" applyAlignment="1">
      <alignment/>
    </xf>
    <xf numFmtId="198" fontId="12" fillId="0" borderId="11" xfId="0" applyNumberFormat="1" applyFont="1" applyBorder="1" applyAlignment="1">
      <alignment horizontal="center"/>
    </xf>
    <xf numFmtId="198" fontId="12" fillId="0" borderId="1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0" fontId="10" fillId="0" borderId="29" xfId="54" applyFont="1" applyBorder="1" applyAlignment="1">
      <alignment horizontal="left"/>
      <protection/>
    </xf>
    <xf numFmtId="0" fontId="10" fillId="0" borderId="13" xfId="54" applyFont="1" applyBorder="1" applyAlignment="1">
      <alignment horizontal="left"/>
      <protection/>
    </xf>
    <xf numFmtId="0" fontId="10" fillId="0" borderId="12" xfId="54" applyFont="1" applyBorder="1" applyAlignment="1">
      <alignment horizontal="left"/>
      <protection/>
    </xf>
    <xf numFmtId="0" fontId="10" fillId="0" borderId="26" xfId="54" applyFont="1" applyBorder="1" applyAlignment="1">
      <alignment horizontal="left"/>
      <protection/>
    </xf>
    <xf numFmtId="0" fontId="11" fillId="0" borderId="13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7" fillId="0" borderId="54" xfId="0" applyFont="1" applyBorder="1" applyAlignment="1">
      <alignment wrapText="1"/>
    </xf>
    <xf numFmtId="0" fontId="17" fillId="0" borderId="54" xfId="0" applyFont="1" applyBorder="1" applyAlignment="1">
      <alignment horizontal="center" vertical="center" wrapText="1"/>
    </xf>
    <xf numFmtId="0" fontId="17" fillId="0" borderId="63" xfId="0" applyFont="1" applyBorder="1" applyAlignment="1">
      <alignment wrapText="1"/>
    </xf>
    <xf numFmtId="0" fontId="17" fillId="0" borderId="6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64" xfId="0" applyFont="1" applyBorder="1" applyAlignment="1">
      <alignment wrapText="1"/>
    </xf>
    <xf numFmtId="0" fontId="11" fillId="0" borderId="5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/>
    </xf>
    <xf numFmtId="198" fontId="11" fillId="0" borderId="66" xfId="0" applyNumberFormat="1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2" fontId="17" fillId="0" borderId="68" xfId="0" applyNumberFormat="1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2" fontId="11" fillId="0" borderId="70" xfId="0" applyNumberFormat="1" applyFont="1" applyBorder="1" applyAlignment="1">
      <alignment horizontal="center"/>
    </xf>
    <xf numFmtId="2" fontId="11" fillId="0" borderId="66" xfId="0" applyNumberFormat="1" applyFont="1" applyBorder="1" applyAlignment="1">
      <alignment horizontal="center"/>
    </xf>
    <xf numFmtId="2" fontId="11" fillId="0" borderId="71" xfId="0" applyNumberFormat="1" applyFont="1" applyBorder="1" applyAlignment="1">
      <alignment horizontal="center"/>
    </xf>
    <xf numFmtId="0" fontId="17" fillId="0" borderId="72" xfId="0" applyFont="1" applyBorder="1" applyAlignment="1">
      <alignment horizontal="center" vertical="center"/>
    </xf>
    <xf numFmtId="198" fontId="11" fillId="0" borderId="73" xfId="0" applyNumberFormat="1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198" fontId="11" fillId="0" borderId="68" xfId="0" applyNumberFormat="1" applyFont="1" applyBorder="1" applyAlignment="1">
      <alignment horizontal="center" vertical="center"/>
    </xf>
    <xf numFmtId="198" fontId="11" fillId="0" borderId="66" xfId="0" applyNumberFormat="1" applyFont="1" applyBorder="1" applyAlignment="1">
      <alignment horizontal="center" vertical="center"/>
    </xf>
    <xf numFmtId="198" fontId="11" fillId="0" borderId="65" xfId="0" applyNumberFormat="1" applyFont="1" applyBorder="1" applyAlignment="1">
      <alignment horizontal="center" vertical="center"/>
    </xf>
    <xf numFmtId="198" fontId="10" fillId="0" borderId="58" xfId="54" applyNumberFormat="1" applyFont="1" applyBorder="1" applyAlignment="1">
      <alignment horizontal="center"/>
      <protection/>
    </xf>
    <xf numFmtId="198" fontId="10" fillId="0" borderId="59" xfId="54" applyNumberFormat="1" applyFont="1" applyBorder="1" applyAlignment="1">
      <alignment horizontal="center"/>
      <protection/>
    </xf>
    <xf numFmtId="198" fontId="10" fillId="0" borderId="57" xfId="54" applyNumberFormat="1" applyFont="1" applyBorder="1" applyAlignment="1">
      <alignment horizontal="center"/>
      <protection/>
    </xf>
    <xf numFmtId="198" fontId="10" fillId="0" borderId="16" xfId="54" applyNumberFormat="1" applyFont="1" applyBorder="1" applyAlignment="1">
      <alignment horizontal="center"/>
      <protection/>
    </xf>
    <xf numFmtId="198" fontId="10" fillId="0" borderId="59" xfId="0" applyNumberFormat="1" applyFont="1" applyBorder="1" applyAlignment="1">
      <alignment horizontal="center"/>
    </xf>
    <xf numFmtId="4" fontId="10" fillId="0" borderId="58" xfId="0" applyNumberFormat="1" applyFont="1" applyBorder="1" applyAlignment="1">
      <alignment horizontal="center"/>
    </xf>
    <xf numFmtId="198" fontId="10" fillId="0" borderId="12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8" fontId="4" fillId="0" borderId="12" xfId="0" applyNumberFormat="1" applyFont="1" applyBorder="1" applyAlignment="1">
      <alignment/>
    </xf>
    <xf numFmtId="198" fontId="4" fillId="0" borderId="13" xfId="0" applyNumberFormat="1" applyFont="1" applyBorder="1" applyAlignment="1">
      <alignment/>
    </xf>
    <xf numFmtId="198" fontId="4" fillId="0" borderId="14" xfId="0" applyNumberFormat="1" applyFont="1" applyBorder="1" applyAlignment="1">
      <alignment/>
    </xf>
    <xf numFmtId="198" fontId="4" fillId="0" borderId="1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10" fillId="0" borderId="59" xfId="0" applyFont="1" applyBorder="1" applyAlignment="1">
      <alignment wrapText="1"/>
    </xf>
    <xf numFmtId="198" fontId="12" fillId="0" borderId="0" xfId="0" applyNumberFormat="1" applyFont="1" applyAlignment="1">
      <alignment/>
    </xf>
    <xf numFmtId="198" fontId="12" fillId="0" borderId="0" xfId="0" applyNumberFormat="1" applyFont="1" applyAlignment="1">
      <alignment horizontal="center"/>
    </xf>
    <xf numFmtId="0" fontId="13" fillId="0" borderId="20" xfId="0" applyFont="1" applyBorder="1" applyAlignment="1">
      <alignment/>
    </xf>
    <xf numFmtId="2" fontId="12" fillId="0" borderId="32" xfId="0" applyNumberFormat="1" applyFont="1" applyBorder="1" applyAlignment="1">
      <alignment/>
    </xf>
    <xf numFmtId="198" fontId="12" fillId="0" borderId="32" xfId="0" applyNumberFormat="1" applyFont="1" applyBorder="1" applyAlignment="1">
      <alignment/>
    </xf>
    <xf numFmtId="198" fontId="12" fillId="0" borderId="27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198" fontId="12" fillId="0" borderId="31" xfId="0" applyNumberFormat="1" applyFont="1" applyBorder="1" applyAlignment="1">
      <alignment horizontal="center"/>
    </xf>
    <xf numFmtId="198" fontId="12" fillId="0" borderId="23" xfId="0" applyNumberFormat="1" applyFont="1" applyBorder="1" applyAlignment="1">
      <alignment horizontal="center"/>
    </xf>
    <xf numFmtId="198" fontId="12" fillId="0" borderId="31" xfId="0" applyNumberFormat="1" applyFont="1" applyBorder="1" applyAlignment="1">
      <alignment horizontal="center"/>
    </xf>
    <xf numFmtId="0" fontId="12" fillId="0" borderId="31" xfId="0" applyFont="1" applyBorder="1" applyAlignment="1">
      <alignment/>
    </xf>
    <xf numFmtId="198" fontId="12" fillId="0" borderId="23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198" fontId="17" fillId="0" borderId="0" xfId="0" applyNumberFormat="1" applyFont="1" applyBorder="1" applyAlignment="1">
      <alignment horizontal="center" vertical="top" wrapText="1"/>
    </xf>
    <xf numFmtId="2" fontId="12" fillId="0" borderId="0" xfId="0" applyNumberFormat="1" applyFont="1" applyAlignment="1">
      <alignment horizontal="center"/>
    </xf>
    <xf numFmtId="198" fontId="4" fillId="0" borderId="31" xfId="0" applyNumberFormat="1" applyFont="1" applyBorder="1" applyAlignment="1">
      <alignment horizontal="center" vertical="center"/>
    </xf>
    <xf numFmtId="198" fontId="4" fillId="0" borderId="27" xfId="0" applyNumberFormat="1" applyFont="1" applyBorder="1" applyAlignment="1">
      <alignment horizontal="center" vertical="center"/>
    </xf>
    <xf numFmtId="198" fontId="4" fillId="0" borderId="14" xfId="0" applyNumberFormat="1" applyFont="1" applyBorder="1" applyAlignment="1">
      <alignment horizontal="center" vertical="center"/>
    </xf>
    <xf numFmtId="198" fontId="4" fillId="0" borderId="5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79" fontId="4" fillId="0" borderId="31" xfId="62" applyFont="1" applyBorder="1" applyAlignment="1">
      <alignment horizontal="center"/>
    </xf>
    <xf numFmtId="179" fontId="4" fillId="0" borderId="28" xfId="62" applyFont="1" applyBorder="1" applyAlignment="1">
      <alignment horizontal="center"/>
    </xf>
    <xf numFmtId="179" fontId="4" fillId="0" borderId="27" xfId="62" applyFont="1" applyBorder="1" applyAlignment="1">
      <alignment horizontal="center"/>
    </xf>
    <xf numFmtId="179" fontId="4" fillId="0" borderId="12" xfId="62" applyFont="1" applyBorder="1" applyAlignment="1">
      <alignment horizontal="center"/>
    </xf>
    <xf numFmtId="179" fontId="4" fillId="0" borderId="14" xfId="62" applyFont="1" applyBorder="1" applyAlignment="1">
      <alignment horizontal="center"/>
    </xf>
    <xf numFmtId="198" fontId="10" fillId="0" borderId="12" xfId="54" applyNumberFormat="1" applyFont="1" applyBorder="1" applyAlignment="1">
      <alignment horizontal="center"/>
      <protection/>
    </xf>
    <xf numFmtId="198" fontId="11" fillId="0" borderId="73" xfId="62" applyNumberFormat="1" applyFont="1" applyBorder="1" applyAlignment="1">
      <alignment horizontal="center" vertical="center"/>
    </xf>
    <xf numFmtId="198" fontId="11" fillId="0" borderId="46" xfId="62" applyNumberFormat="1" applyFont="1" applyBorder="1" applyAlignment="1">
      <alignment horizontal="center" vertical="center"/>
    </xf>
    <xf numFmtId="4" fontId="4" fillId="0" borderId="12" xfId="62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82" fontId="4" fillId="0" borderId="0" xfId="0" applyNumberFormat="1" applyFont="1" applyBorder="1" applyAlignment="1">
      <alignment horizontal="center"/>
    </xf>
    <xf numFmtId="0" fontId="10" fillId="0" borderId="12" xfId="0" applyFont="1" applyBorder="1" applyAlignment="1">
      <alignment wrapText="1"/>
    </xf>
    <xf numFmtId="0" fontId="15" fillId="0" borderId="10" xfId="53" applyFont="1" applyBorder="1" applyAlignment="1">
      <alignment horizontal="left" indent="8"/>
      <protection/>
    </xf>
    <xf numFmtId="198" fontId="10" fillId="0" borderId="27" xfId="54" applyNumberFormat="1" applyFont="1" applyBorder="1" applyAlignment="1">
      <alignment horizontal="center"/>
      <protection/>
    </xf>
    <xf numFmtId="0" fontId="10" fillId="0" borderId="31" xfId="54" applyFont="1" applyBorder="1">
      <alignment/>
      <protection/>
    </xf>
    <xf numFmtId="198" fontId="10" fillId="0" borderId="14" xfId="54" applyNumberFormat="1" applyFont="1" applyBorder="1" applyAlignment="1">
      <alignment horizontal="center"/>
      <protection/>
    </xf>
    <xf numFmtId="0" fontId="15" fillId="0" borderId="30" xfId="54" applyFont="1" applyBorder="1" applyAlignment="1">
      <alignment horizontal="center"/>
      <protection/>
    </xf>
    <xf numFmtId="2" fontId="21" fillId="0" borderId="31" xfId="54" applyNumberFormat="1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198" fontId="12" fillId="0" borderId="31" xfId="0" applyNumberFormat="1" applyFont="1" applyBorder="1" applyAlignment="1">
      <alignment/>
    </xf>
    <xf numFmtId="198" fontId="4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7" fillId="0" borderId="3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31" xfId="0" applyFont="1" applyBorder="1" applyAlignment="1">
      <alignment wrapText="1"/>
    </xf>
    <xf numFmtId="198" fontId="12" fillId="0" borderId="28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/>
    </xf>
    <xf numFmtId="198" fontId="12" fillId="0" borderId="33" xfId="0" applyNumberFormat="1" applyFont="1" applyBorder="1" applyAlignment="1">
      <alignment/>
    </xf>
    <xf numFmtId="0" fontId="11" fillId="0" borderId="27" xfId="0" applyFont="1" applyBorder="1" applyAlignment="1">
      <alignment horizontal="justify" vertical="top" wrapText="1"/>
    </xf>
    <xf numFmtId="198" fontId="12" fillId="0" borderId="32" xfId="0" applyNumberFormat="1" applyFont="1" applyBorder="1" applyAlignment="1">
      <alignment horizontal="center"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 horizontal="center"/>
    </xf>
    <xf numFmtId="198" fontId="12" fillId="0" borderId="28" xfId="0" applyNumberFormat="1" applyFont="1" applyBorder="1" applyAlignment="1">
      <alignment/>
    </xf>
    <xf numFmtId="0" fontId="12" fillId="0" borderId="27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2" fontId="12" fillId="0" borderId="28" xfId="0" applyNumberFormat="1" applyFont="1" applyBorder="1" applyAlignment="1">
      <alignment horizontal="center"/>
    </xf>
    <xf numFmtId="2" fontId="12" fillId="0" borderId="28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/>
    </xf>
    <xf numFmtId="198" fontId="12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justify" wrapText="1"/>
    </xf>
    <xf numFmtId="198" fontId="12" fillId="0" borderId="57" xfId="0" applyNumberFormat="1" applyFont="1" applyBorder="1" applyAlignment="1">
      <alignment horizontal="center"/>
    </xf>
    <xf numFmtId="198" fontId="12" fillId="0" borderId="58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 wrapText="1"/>
    </xf>
    <xf numFmtId="198" fontId="12" fillId="0" borderId="33" xfId="0" applyNumberFormat="1" applyFont="1" applyBorder="1" applyAlignment="1">
      <alignment horizontal="center"/>
    </xf>
    <xf numFmtId="0" fontId="12" fillId="0" borderId="31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198" fontId="12" fillId="0" borderId="20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/>
    </xf>
    <xf numFmtId="198" fontId="12" fillId="0" borderId="19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59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198" fontId="12" fillId="0" borderId="23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2" fontId="12" fillId="0" borderId="11" xfId="0" applyNumberFormat="1" applyFont="1" applyBorder="1" applyAlignment="1">
      <alignment horizontal="center"/>
    </xf>
    <xf numFmtId="198" fontId="12" fillId="0" borderId="18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1" fillId="0" borderId="33" xfId="0" applyFont="1" applyBorder="1" applyAlignment="1">
      <alignment horizontal="justify" vertical="top" wrapText="1"/>
    </xf>
    <xf numFmtId="2" fontId="12" fillId="0" borderId="57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0" fontId="11" fillId="0" borderId="32" xfId="0" applyFont="1" applyBorder="1" applyAlignment="1">
      <alignment horizontal="justify" vertical="top" wrapText="1"/>
    </xf>
    <xf numFmtId="2" fontId="12" fillId="0" borderId="58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0" fontId="11" fillId="0" borderId="33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30" xfId="0" applyFont="1" applyBorder="1" applyAlignment="1">
      <alignment wrapText="1"/>
    </xf>
    <xf numFmtId="0" fontId="4" fillId="0" borderId="26" xfId="0" applyFont="1" applyBorder="1" applyAlignment="1">
      <alignment wrapText="1"/>
    </xf>
    <xf numFmtId="2" fontId="10" fillId="0" borderId="27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81" fontId="10" fillId="0" borderId="13" xfId="0" applyNumberFormat="1" applyFont="1" applyBorder="1" applyAlignment="1">
      <alignment horizontal="left" wrapText="1"/>
    </xf>
    <xf numFmtId="4" fontId="4" fillId="0" borderId="14" xfId="62" applyNumberFormat="1" applyFont="1" applyBorder="1" applyAlignment="1">
      <alignment horizontal="center"/>
    </xf>
    <xf numFmtId="4" fontId="4" fillId="0" borderId="28" xfId="62" applyNumberFormat="1" applyFont="1" applyBorder="1" applyAlignment="1">
      <alignment horizontal="center"/>
    </xf>
    <xf numFmtId="4" fontId="4" fillId="0" borderId="27" xfId="62" applyNumberFormat="1" applyFont="1" applyBorder="1" applyAlignment="1">
      <alignment horizontal="center"/>
    </xf>
    <xf numFmtId="0" fontId="10" fillId="0" borderId="75" xfId="0" applyFont="1" applyBorder="1" applyAlignment="1">
      <alignment wrapText="1"/>
    </xf>
    <xf numFmtId="0" fontId="10" fillId="0" borderId="76" xfId="0" applyFont="1" applyBorder="1" applyAlignment="1">
      <alignment horizontal="center" wrapText="1"/>
    </xf>
    <xf numFmtId="2" fontId="4" fillId="0" borderId="77" xfId="0" applyNumberFormat="1" applyFont="1" applyBorder="1" applyAlignment="1">
      <alignment horizontal="center"/>
    </xf>
    <xf numFmtId="0" fontId="26" fillId="0" borderId="10" xfId="53" applyFont="1" applyBorder="1" applyAlignment="1">
      <alignment horizontal="left"/>
      <protection/>
    </xf>
    <xf numFmtId="0" fontId="20" fillId="0" borderId="10" xfId="53" applyFont="1" applyBorder="1" applyAlignment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0" fontId="20" fillId="0" borderId="30" xfId="53" applyFont="1" applyBorder="1">
      <alignment/>
      <protection/>
    </xf>
    <xf numFmtId="0" fontId="20" fillId="0" borderId="31" xfId="53" applyFont="1" applyBorder="1" applyAlignment="1">
      <alignment horizontal="center"/>
      <protection/>
    </xf>
    <xf numFmtId="4" fontId="9" fillId="0" borderId="31" xfId="0" applyNumberFormat="1" applyFont="1" applyBorder="1" applyAlignment="1">
      <alignment horizontal="center"/>
    </xf>
    <xf numFmtId="0" fontId="20" fillId="0" borderId="31" xfId="53" applyFont="1" applyBorder="1">
      <alignment/>
      <protection/>
    </xf>
    <xf numFmtId="0" fontId="26" fillId="0" borderId="31" xfId="53" applyFont="1" applyBorder="1">
      <alignment/>
      <protection/>
    </xf>
    <xf numFmtId="0" fontId="20" fillId="0" borderId="31" xfId="53" applyFont="1" applyBorder="1" applyAlignment="1">
      <alignment wrapText="1"/>
      <protection/>
    </xf>
    <xf numFmtId="0" fontId="20" fillId="0" borderId="30" xfId="53" applyFont="1" applyBorder="1" applyAlignment="1">
      <alignment wrapText="1"/>
      <protection/>
    </xf>
    <xf numFmtId="0" fontId="26" fillId="0" borderId="30" xfId="53" applyFont="1" applyBorder="1">
      <alignment/>
      <protection/>
    </xf>
    <xf numFmtId="0" fontId="26" fillId="0" borderId="30" xfId="53" applyFont="1" applyBorder="1" applyAlignment="1">
      <alignment wrapText="1"/>
      <protection/>
    </xf>
    <xf numFmtId="0" fontId="20" fillId="0" borderId="31" xfId="53" applyFont="1" applyBorder="1" applyAlignment="1">
      <alignment horizontal="center" wrapText="1"/>
      <protection/>
    </xf>
    <xf numFmtId="0" fontId="26" fillId="0" borderId="30" xfId="53" applyFont="1" applyBorder="1" applyAlignment="1">
      <alignment vertical="top" wrapText="1"/>
      <protection/>
    </xf>
    <xf numFmtId="0" fontId="26" fillId="0" borderId="30" xfId="53" applyFont="1" applyBorder="1" applyAlignment="1">
      <alignment horizontal="left" wrapText="1"/>
      <protection/>
    </xf>
    <xf numFmtId="0" fontId="26" fillId="0" borderId="31" xfId="53" applyFont="1" applyBorder="1" applyAlignment="1">
      <alignment horizontal="left" wrapText="1"/>
      <protection/>
    </xf>
    <xf numFmtId="0" fontId="26" fillId="0" borderId="30" xfId="53" applyFont="1" applyBorder="1" applyAlignment="1">
      <alignment horizontal="left"/>
      <protection/>
    </xf>
    <xf numFmtId="0" fontId="20" fillId="0" borderId="30" xfId="53" applyFont="1" applyBorder="1" applyAlignment="1">
      <alignment horizontal="left"/>
      <protection/>
    </xf>
    <xf numFmtId="0" fontId="26" fillId="0" borderId="14" xfId="53" applyFont="1" applyBorder="1" applyAlignment="1">
      <alignment horizontal="left" wrapText="1"/>
      <protection/>
    </xf>
    <xf numFmtId="0" fontId="20" fillId="0" borderId="14" xfId="53" applyFont="1" applyBorder="1" applyAlignment="1">
      <alignment horizontal="center"/>
      <protection/>
    </xf>
    <xf numFmtId="4" fontId="9" fillId="0" borderId="76" xfId="0" applyNumberFormat="1" applyFont="1" applyBorder="1" applyAlignment="1">
      <alignment horizontal="center"/>
    </xf>
    <xf numFmtId="0" fontId="10" fillId="0" borderId="12" xfId="53" applyFont="1" applyBorder="1" applyAlignment="1">
      <alignment wrapText="1"/>
      <protection/>
    </xf>
    <xf numFmtId="0" fontId="10" fillId="0" borderId="13" xfId="53" applyFont="1" applyBorder="1" applyAlignment="1">
      <alignment horizontal="center"/>
      <protection/>
    </xf>
    <xf numFmtId="0" fontId="10" fillId="0" borderId="14" xfId="53" applyFont="1" applyBorder="1" applyAlignment="1">
      <alignment wrapText="1"/>
      <protection/>
    </xf>
    <xf numFmtId="0" fontId="0" fillId="0" borderId="0" xfId="0" applyBorder="1" applyAlignment="1">
      <alignment/>
    </xf>
    <xf numFmtId="0" fontId="11" fillId="0" borderId="35" xfId="0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198" fontId="12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28" xfId="0" applyNumberFormat="1" applyFont="1" applyBorder="1" applyAlignment="1">
      <alignment horizontal="left" vertical="top"/>
    </xf>
    <xf numFmtId="0" fontId="4" fillId="0" borderId="12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30" xfId="0" applyFont="1" applyBorder="1" applyAlignment="1">
      <alignment horizontal="center"/>
    </xf>
    <xf numFmtId="0" fontId="15" fillId="0" borderId="26" xfId="54" applyFont="1" applyBorder="1" applyAlignment="1">
      <alignment horizontal="center"/>
      <protection/>
    </xf>
    <xf numFmtId="0" fontId="21" fillId="0" borderId="27" xfId="54" applyFont="1" applyBorder="1" applyAlignment="1">
      <alignment horizontal="center"/>
      <protection/>
    </xf>
    <xf numFmtId="0" fontId="10" fillId="0" borderId="31" xfId="54" applyFont="1" applyBorder="1" applyAlignment="1">
      <alignment horizontal="center" wrapText="1"/>
      <protection/>
    </xf>
    <xf numFmtId="9" fontId="65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65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198" fontId="65" fillId="0" borderId="12" xfId="0" applyNumberFormat="1" applyFont="1" applyBorder="1" applyAlignment="1">
      <alignment horizontal="center"/>
    </xf>
    <xf numFmtId="0" fontId="65" fillId="0" borderId="0" xfId="0" applyFont="1" applyFill="1" applyAlignment="1">
      <alignment/>
    </xf>
    <xf numFmtId="16" fontId="4" fillId="0" borderId="13" xfId="0" applyNumberFormat="1" applyFont="1" applyBorder="1" applyAlignment="1">
      <alignment/>
    </xf>
    <xf numFmtId="0" fontId="65" fillId="0" borderId="0" xfId="0" applyFont="1" applyAlignment="1">
      <alignment/>
    </xf>
    <xf numFmtId="2" fontId="65" fillId="0" borderId="0" xfId="0" applyNumberFormat="1" applyFont="1" applyAlignment="1">
      <alignment/>
    </xf>
    <xf numFmtId="0" fontId="7" fillId="0" borderId="29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20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0" fontId="65" fillId="0" borderId="0" xfId="0" applyFont="1" applyFill="1" applyBorder="1" applyAlignment="1">
      <alignment wrapText="1"/>
    </xf>
    <xf numFmtId="180" fontId="4" fillId="0" borderId="0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/>
    </xf>
    <xf numFmtId="14" fontId="4" fillId="0" borderId="15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10" fillId="0" borderId="30" xfId="53" applyFont="1" applyBorder="1">
      <alignment/>
      <protection/>
    </xf>
    <xf numFmtId="0" fontId="10" fillId="0" borderId="31" xfId="53" applyFont="1" applyBorder="1" applyAlignment="1">
      <alignment horizontal="center"/>
      <protection/>
    </xf>
    <xf numFmtId="179" fontId="10" fillId="0" borderId="59" xfId="62" applyFont="1" applyBorder="1" applyAlignment="1">
      <alignment horizontal="center"/>
    </xf>
    <xf numFmtId="0" fontId="4" fillId="0" borderId="31" xfId="53" applyFont="1" applyBorder="1">
      <alignment/>
      <protection/>
    </xf>
    <xf numFmtId="14" fontId="12" fillId="0" borderId="0" xfId="0" applyNumberFormat="1" applyFont="1" applyBorder="1" applyAlignment="1">
      <alignment horizontal="center"/>
    </xf>
    <xf numFmtId="198" fontId="12" fillId="0" borderId="78" xfId="0" applyNumberFormat="1" applyFont="1" applyBorder="1" applyAlignment="1">
      <alignment horizontal="center"/>
    </xf>
    <xf numFmtId="198" fontId="12" fillId="0" borderId="26" xfId="0" applyNumberFormat="1" applyFont="1" applyBorder="1" applyAlignment="1">
      <alignment horizontal="center"/>
    </xf>
    <xf numFmtId="198" fontId="12" fillId="0" borderId="30" xfId="0" applyNumberFormat="1" applyFont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78" xfId="0" applyFont="1" applyBorder="1" applyAlignment="1">
      <alignment/>
    </xf>
    <xf numFmtId="198" fontId="12" fillId="0" borderId="16" xfId="0" applyNumberFormat="1" applyFont="1" applyBorder="1" applyAlignment="1">
      <alignment horizontal="center"/>
    </xf>
    <xf numFmtId="0" fontId="17" fillId="0" borderId="64" xfId="0" applyFont="1" applyBorder="1" applyAlignment="1">
      <alignment/>
    </xf>
    <xf numFmtId="198" fontId="12" fillId="0" borderId="64" xfId="0" applyNumberFormat="1" applyFont="1" applyBorder="1" applyAlignment="1">
      <alignment/>
    </xf>
    <xf numFmtId="9" fontId="4" fillId="0" borderId="0" xfId="59" applyFont="1" applyAlignment="1">
      <alignment/>
    </xf>
    <xf numFmtId="0" fontId="10" fillId="0" borderId="76" xfId="0" applyFont="1" applyBorder="1" applyAlignment="1">
      <alignment/>
    </xf>
    <xf numFmtId="0" fontId="10" fillId="0" borderId="77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justify" wrapText="1"/>
    </xf>
    <xf numFmtId="0" fontId="12" fillId="0" borderId="30" xfId="0" applyFont="1" applyBorder="1" applyAlignment="1">
      <alignment horizontal="center" wrapText="1"/>
    </xf>
    <xf numFmtId="2" fontId="12" fillId="0" borderId="59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198" fontId="12" fillId="0" borderId="23" xfId="0" applyNumberFormat="1" applyFont="1" applyBorder="1" applyAlignment="1">
      <alignment/>
    </xf>
    <xf numFmtId="0" fontId="11" fillId="0" borderId="27" xfId="0" applyFont="1" applyBorder="1" applyAlignment="1">
      <alignment horizontal="justify" wrapText="1"/>
    </xf>
    <xf numFmtId="0" fontId="12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11" fillId="0" borderId="14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98" fontId="12" fillId="0" borderId="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justify" wrapText="1"/>
    </xf>
    <xf numFmtId="0" fontId="12" fillId="0" borderId="14" xfId="0" applyFont="1" applyBorder="1" applyAlignment="1">
      <alignment horizontal="center" wrapText="1"/>
    </xf>
    <xf numFmtId="2" fontId="12" fillId="0" borderId="15" xfId="0" applyNumberFormat="1" applyFont="1" applyBorder="1" applyAlignment="1">
      <alignment horizontal="center"/>
    </xf>
    <xf numFmtId="198" fontId="12" fillId="0" borderId="12" xfId="0" applyNumberFormat="1" applyFont="1" applyBorder="1" applyAlignment="1">
      <alignment/>
    </xf>
    <xf numFmtId="198" fontId="12" fillId="0" borderId="31" xfId="0" applyNumberFormat="1" applyFont="1" applyBorder="1" applyAlignment="1">
      <alignment/>
    </xf>
    <xf numFmtId="0" fontId="67" fillId="0" borderId="64" xfId="0" applyFont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4" fontId="68" fillId="0" borderId="10" xfId="0" applyNumberFormat="1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31" xfId="0" applyFont="1" applyBorder="1" applyAlignment="1">
      <alignment vertical="center" wrapText="1"/>
    </xf>
    <xf numFmtId="0" fontId="68" fillId="0" borderId="31" xfId="0" applyFont="1" applyBorder="1" applyAlignment="1">
      <alignment horizontal="center" vertical="center" wrapText="1"/>
    </xf>
    <xf numFmtId="4" fontId="68" fillId="0" borderId="31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4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55" xfId="0" applyFont="1" applyBorder="1" applyAlignment="1">
      <alignment vertical="center" wrapText="1"/>
    </xf>
    <xf numFmtId="0" fontId="68" fillId="0" borderId="55" xfId="0" applyFont="1" applyBorder="1" applyAlignment="1">
      <alignment horizontal="center" vertical="center" wrapText="1"/>
    </xf>
    <xf numFmtId="4" fontId="68" fillId="0" borderId="55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horizontal="center" vertical="center" wrapText="1"/>
    </xf>
    <xf numFmtId="4" fontId="68" fillId="0" borderId="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0" fillId="0" borderId="27" xfId="54" applyFont="1" applyBorder="1" applyAlignment="1">
      <alignment horizontal="center" wrapText="1"/>
      <protection/>
    </xf>
    <xf numFmtId="2" fontId="70" fillId="0" borderId="0" xfId="54" applyNumberFormat="1" applyFont="1" applyBorder="1" applyAlignment="1">
      <alignment horizontal="center"/>
      <protection/>
    </xf>
    <xf numFmtId="0" fontId="10" fillId="0" borderId="59" xfId="0" applyFont="1" applyBorder="1" applyAlignment="1">
      <alignment horizontal="left" wrapText="1"/>
    </xf>
    <xf numFmtId="0" fontId="10" fillId="0" borderId="57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2" fontId="21" fillId="0" borderId="0" xfId="0" applyNumberFormat="1" applyFont="1" applyAlignment="1">
      <alignment/>
    </xf>
    <xf numFmtId="0" fontId="67" fillId="0" borderId="76" xfId="0" applyFont="1" applyBorder="1" applyAlignment="1">
      <alignment vertical="center" wrapText="1"/>
    </xf>
    <xf numFmtId="4" fontId="68" fillId="0" borderId="7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2" fontId="12" fillId="0" borderId="31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/>
    </xf>
    <xf numFmtId="198" fontId="12" fillId="0" borderId="59" xfId="0" applyNumberFormat="1" applyFont="1" applyBorder="1" applyAlignment="1">
      <alignment horizontal="center"/>
    </xf>
    <xf numFmtId="198" fontId="12" fillId="0" borderId="29" xfId="0" applyNumberFormat="1" applyFont="1" applyBorder="1" applyAlignment="1">
      <alignment horizontal="center"/>
    </xf>
    <xf numFmtId="0" fontId="11" fillId="0" borderId="30" xfId="0" applyFont="1" applyBorder="1" applyAlignment="1">
      <alignment horizontal="justify" wrapText="1"/>
    </xf>
    <xf numFmtId="0" fontId="11" fillId="0" borderId="30" xfId="0" applyFont="1" applyBorder="1" applyAlignment="1">
      <alignment horizontal="justify"/>
    </xf>
    <xf numFmtId="0" fontId="11" fillId="0" borderId="26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1" fillId="0" borderId="29" xfId="0" applyFont="1" applyBorder="1" applyAlignment="1">
      <alignment horizontal="justify" wrapText="1"/>
    </xf>
    <xf numFmtId="0" fontId="12" fillId="0" borderId="63" xfId="0" applyFont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62" xfId="0" applyFont="1" applyBorder="1" applyAlignment="1">
      <alignment horizontal="center"/>
    </xf>
    <xf numFmtId="198" fontId="12" fillId="0" borderId="55" xfId="0" applyNumberFormat="1" applyFont="1" applyBorder="1" applyAlignment="1">
      <alignment horizontal="center"/>
    </xf>
    <xf numFmtId="198" fontId="12" fillId="0" borderId="62" xfId="0" applyNumberFormat="1" applyFont="1" applyBorder="1" applyAlignment="1">
      <alignment horizontal="center"/>
    </xf>
    <xf numFmtId="2" fontId="12" fillId="0" borderId="79" xfId="0" applyNumberFormat="1" applyFont="1" applyBorder="1" applyAlignment="1">
      <alignment horizontal="center"/>
    </xf>
    <xf numFmtId="2" fontId="12" fillId="0" borderId="62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2" xfId="0" applyNumberFormat="1" applyFont="1" applyBorder="1" applyAlignment="1">
      <alignment horizontal="center"/>
    </xf>
    <xf numFmtId="198" fontId="12" fillId="0" borderId="55" xfId="0" applyNumberFormat="1" applyFont="1" applyBorder="1" applyAlignment="1">
      <alignment horizontal="center"/>
    </xf>
    <xf numFmtId="198" fontId="12" fillId="0" borderId="17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justify"/>
    </xf>
    <xf numFmtId="0" fontId="10" fillId="0" borderId="1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8" fontId="10" fillId="0" borderId="27" xfId="0" applyNumberFormat="1" applyFont="1" applyBorder="1" applyAlignment="1">
      <alignment horizontal="center" vertical="center" wrapText="1"/>
    </xf>
    <xf numFmtId="198" fontId="10" fillId="0" borderId="31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198" fontId="10" fillId="0" borderId="58" xfId="0" applyNumberFormat="1" applyFont="1" applyBorder="1" applyAlignment="1">
      <alignment horizontal="center"/>
    </xf>
    <xf numFmtId="198" fontId="10" fillId="0" borderId="59" xfId="0" applyNumberFormat="1" applyFont="1" applyBorder="1" applyAlignment="1">
      <alignment horizontal="center" wrapText="1"/>
    </xf>
    <xf numFmtId="0" fontId="15" fillId="0" borderId="14" xfId="0" applyFont="1" applyBorder="1" applyAlignment="1">
      <alignment/>
    </xf>
    <xf numFmtId="198" fontId="10" fillId="0" borderId="13" xfId="0" applyNumberFormat="1" applyFont="1" applyBorder="1" applyAlignment="1">
      <alignment horizontal="center"/>
    </xf>
    <xf numFmtId="198" fontId="10" fillId="0" borderId="15" xfId="0" applyNumberFormat="1" applyFont="1" applyBorder="1" applyAlignment="1">
      <alignment horizontal="center"/>
    </xf>
    <xf numFmtId="198" fontId="10" fillId="0" borderId="31" xfId="54" applyNumberFormat="1" applyFont="1" applyBorder="1" applyAlignment="1">
      <alignment horizontal="center"/>
      <protection/>
    </xf>
    <xf numFmtId="0" fontId="10" fillId="0" borderId="26" xfId="54" applyFont="1" applyBorder="1" applyAlignment="1">
      <alignment horizontal="left" wrapText="1"/>
      <protection/>
    </xf>
    <xf numFmtId="0" fontId="11" fillId="0" borderId="17" xfId="0" applyFont="1" applyBorder="1" applyAlignment="1">
      <alignment horizontal="justify" vertical="top"/>
    </xf>
    <xf numFmtId="0" fontId="12" fillId="0" borderId="64" xfId="0" applyFont="1" applyBorder="1" applyAlignment="1">
      <alignment horizontal="center"/>
    </xf>
    <xf numFmtId="0" fontId="12" fillId="0" borderId="64" xfId="0" applyFont="1" applyBorder="1" applyAlignment="1">
      <alignment horizontal="left" wrapText="1"/>
    </xf>
    <xf numFmtId="0" fontId="12" fillId="0" borderId="64" xfId="0" applyFont="1" applyBorder="1" applyAlignment="1">
      <alignment horizontal="center" wrapText="1"/>
    </xf>
    <xf numFmtId="0" fontId="12" fillId="0" borderId="64" xfId="0" applyFont="1" applyBorder="1" applyAlignment="1">
      <alignment/>
    </xf>
    <xf numFmtId="198" fontId="12" fillId="0" borderId="64" xfId="0" applyNumberFormat="1" applyFont="1" applyBorder="1" applyAlignment="1">
      <alignment horizontal="center"/>
    </xf>
    <xf numFmtId="2" fontId="12" fillId="0" borderId="64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11" fillId="0" borderId="46" xfId="0" applyFont="1" applyBorder="1" applyAlignment="1">
      <alignment horizontal="center" wrapText="1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1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5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5" fillId="0" borderId="20" xfId="0" applyFont="1" applyBorder="1" applyAlignment="1">
      <alignment horizontal="right"/>
    </xf>
    <xf numFmtId="0" fontId="10" fillId="0" borderId="54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71" fillId="33" borderId="54" xfId="0" applyFont="1" applyFill="1" applyBorder="1" applyAlignment="1">
      <alignment horizontal="left" vertical="center" wrapText="1"/>
    </xf>
    <xf numFmtId="0" fontId="71" fillId="33" borderId="78" xfId="0" applyFont="1" applyFill="1" applyBorder="1" applyAlignment="1">
      <alignment horizontal="left" vertical="center" wrapText="1"/>
    </xf>
    <xf numFmtId="0" fontId="71" fillId="33" borderId="53" xfId="0" applyFont="1" applyFill="1" applyBorder="1" applyAlignment="1">
      <alignment horizontal="left" vertical="center" wrapText="1"/>
    </xf>
    <xf numFmtId="0" fontId="69" fillId="33" borderId="54" xfId="0" applyFont="1" applyFill="1" applyBorder="1" applyAlignment="1">
      <alignment horizontal="left" vertical="center" wrapText="1"/>
    </xf>
    <xf numFmtId="0" fontId="69" fillId="33" borderId="78" xfId="0" applyFont="1" applyFill="1" applyBorder="1" applyAlignment="1">
      <alignment horizontal="left" vertical="center" wrapText="1"/>
    </xf>
    <xf numFmtId="0" fontId="69" fillId="33" borderId="53" xfId="0" applyFont="1" applyFill="1" applyBorder="1" applyAlignment="1">
      <alignment horizontal="left" vertical="center" wrapText="1"/>
    </xf>
    <xf numFmtId="0" fontId="10" fillId="0" borderId="0" xfId="54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78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17" fillId="0" borderId="78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2" fillId="0" borderId="2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1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19050</xdr:colOff>
      <xdr:row>73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7821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19050</xdr:colOff>
      <xdr:row>74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8192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28">
      <selection activeCell="J45" sqref="J45"/>
    </sheetView>
  </sheetViews>
  <sheetFormatPr defaultColWidth="9.00390625" defaultRowHeight="12.75"/>
  <cols>
    <col min="1" max="1" width="15.875" style="38" customWidth="1"/>
    <col min="2" max="2" width="80.00390625" style="38" customWidth="1"/>
    <col min="3" max="3" width="20.25390625" style="38" customWidth="1"/>
    <col min="4" max="16384" width="9.125" style="38" customWidth="1"/>
  </cols>
  <sheetData>
    <row r="1" ht="15.75">
      <c r="A1" s="58" t="s">
        <v>812</v>
      </c>
    </row>
    <row r="2" ht="15.75">
      <c r="A2" s="58"/>
    </row>
    <row r="4" spans="1:2" ht="15.75">
      <c r="A4" s="60" t="s">
        <v>60</v>
      </c>
      <c r="B4" s="181" t="s">
        <v>448</v>
      </c>
    </row>
    <row r="5" spans="1:2" ht="15.75">
      <c r="A5" s="62" t="s">
        <v>61</v>
      </c>
      <c r="B5" s="121" t="s">
        <v>59</v>
      </c>
    </row>
    <row r="6" spans="1:2" ht="15.75">
      <c r="A6" s="66" t="s">
        <v>164</v>
      </c>
      <c r="B6" s="122" t="s">
        <v>62</v>
      </c>
    </row>
    <row r="7" spans="1:2" ht="15.75">
      <c r="A7" s="66"/>
      <c r="B7" s="122" t="s">
        <v>63</v>
      </c>
    </row>
    <row r="8" spans="1:2" ht="15.75">
      <c r="A8" s="66"/>
      <c r="B8" s="122" t="s">
        <v>64</v>
      </c>
    </row>
    <row r="9" spans="1:2" ht="15.75">
      <c r="A9" s="295" t="s">
        <v>163</v>
      </c>
      <c r="B9" s="314" t="s">
        <v>66</v>
      </c>
    </row>
    <row r="10" spans="1:2" ht="15.75">
      <c r="A10" s="251"/>
      <c r="B10" s="315" t="s">
        <v>71</v>
      </c>
    </row>
    <row r="11" spans="1:2" ht="15.75">
      <c r="A11" s="66" t="s">
        <v>65</v>
      </c>
      <c r="B11" s="122" t="s">
        <v>66</v>
      </c>
    </row>
    <row r="12" spans="1:2" ht="15.75">
      <c r="A12" s="66"/>
      <c r="B12" s="122" t="s">
        <v>67</v>
      </c>
    </row>
    <row r="13" spans="1:2" ht="15.75">
      <c r="A13" s="66"/>
      <c r="B13" s="122" t="s">
        <v>68</v>
      </c>
    </row>
    <row r="14" spans="1:2" ht="15.75">
      <c r="A14" s="66"/>
      <c r="B14" s="122" t="s">
        <v>69</v>
      </c>
    </row>
    <row r="15" spans="1:2" ht="15.75">
      <c r="A15" s="66"/>
      <c r="B15" s="122" t="s">
        <v>70</v>
      </c>
    </row>
    <row r="16" spans="1:2" ht="15.75">
      <c r="A16" s="295" t="s">
        <v>165</v>
      </c>
      <c r="B16" s="314" t="s">
        <v>66</v>
      </c>
    </row>
    <row r="17" spans="1:2" ht="15.75">
      <c r="A17" s="66"/>
      <c r="B17" s="122" t="s">
        <v>72</v>
      </c>
    </row>
    <row r="18" spans="1:2" ht="15.75">
      <c r="A18" s="251"/>
      <c r="B18" s="315" t="s">
        <v>73</v>
      </c>
    </row>
    <row r="19" spans="1:2" ht="15.75">
      <c r="A19" s="66" t="s">
        <v>259</v>
      </c>
      <c r="B19" s="122" t="s">
        <v>74</v>
      </c>
    </row>
    <row r="20" spans="1:2" ht="31.5">
      <c r="A20" s="294" t="s">
        <v>613</v>
      </c>
      <c r="B20" s="467" t="s">
        <v>626</v>
      </c>
    </row>
    <row r="21" spans="1:2" ht="15.75">
      <c r="A21" s="294" t="s">
        <v>403</v>
      </c>
      <c r="B21" s="316" t="s">
        <v>983</v>
      </c>
    </row>
    <row r="22" spans="1:2" ht="15.75">
      <c r="A22" s="294" t="s">
        <v>75</v>
      </c>
      <c r="B22" s="316" t="s">
        <v>332</v>
      </c>
    </row>
    <row r="23" spans="1:2" ht="15.75">
      <c r="A23" s="66" t="s">
        <v>404</v>
      </c>
      <c r="B23" s="122" t="s">
        <v>76</v>
      </c>
    </row>
    <row r="24" spans="1:2" ht="15.75">
      <c r="A24" s="294" t="s">
        <v>405</v>
      </c>
      <c r="B24" s="316" t="s">
        <v>77</v>
      </c>
    </row>
    <row r="25" spans="1:2" ht="31.5">
      <c r="A25" s="294" t="s">
        <v>499</v>
      </c>
      <c r="B25" s="738" t="s">
        <v>984</v>
      </c>
    </row>
    <row r="26" spans="1:2" ht="15.75">
      <c r="A26" s="294" t="s">
        <v>406</v>
      </c>
      <c r="B26" s="316" t="s">
        <v>78</v>
      </c>
    </row>
    <row r="27" spans="1:2" ht="31.5">
      <c r="A27" s="295" t="s">
        <v>407</v>
      </c>
      <c r="B27" s="739" t="s">
        <v>986</v>
      </c>
    </row>
    <row r="28" spans="1:2" ht="23.25" customHeight="1">
      <c r="A28" s="294" t="s">
        <v>320</v>
      </c>
      <c r="B28" s="467" t="s">
        <v>985</v>
      </c>
    </row>
    <row r="29" spans="1:2" ht="15.75">
      <c r="A29" s="66" t="s">
        <v>201</v>
      </c>
      <c r="B29" s="122" t="s">
        <v>79</v>
      </c>
    </row>
    <row r="30" spans="1:2" ht="15.75">
      <c r="A30" s="66"/>
      <c r="B30" s="122" t="s">
        <v>80</v>
      </c>
    </row>
    <row r="31" spans="1:2" ht="15.75">
      <c r="A31" s="294" t="s">
        <v>242</v>
      </c>
      <c r="B31" s="316" t="s">
        <v>81</v>
      </c>
    </row>
    <row r="32" spans="1:2" ht="31.5">
      <c r="A32" s="294" t="s">
        <v>547</v>
      </c>
      <c r="B32" s="740" t="s">
        <v>987</v>
      </c>
    </row>
    <row r="33" spans="1:2" ht="15.75">
      <c r="A33" s="294" t="s">
        <v>409</v>
      </c>
      <c r="B33" s="316" t="s">
        <v>82</v>
      </c>
    </row>
    <row r="34" spans="1:2" ht="15.75">
      <c r="A34" s="294"/>
      <c r="B34" s="316"/>
    </row>
    <row r="35" spans="1:2" ht="15.75">
      <c r="A35" s="294" t="s">
        <v>811</v>
      </c>
      <c r="B35" s="316" t="s">
        <v>813</v>
      </c>
    </row>
    <row r="36" spans="1:2" ht="15.75">
      <c r="A36" s="294" t="s">
        <v>728</v>
      </c>
      <c r="B36" s="316" t="s">
        <v>988</v>
      </c>
    </row>
    <row r="37" spans="1:2" ht="15.75">
      <c r="A37" s="294" t="s">
        <v>1</v>
      </c>
      <c r="B37" s="316" t="s">
        <v>83</v>
      </c>
    </row>
    <row r="38" spans="1:2" ht="15.75">
      <c r="A38" s="294" t="s">
        <v>189</v>
      </c>
      <c r="B38" s="316" t="s">
        <v>84</v>
      </c>
    </row>
    <row r="39" spans="1:2" ht="31.5">
      <c r="A39" s="294" t="s">
        <v>231</v>
      </c>
      <c r="B39" s="467" t="s">
        <v>989</v>
      </c>
    </row>
    <row r="40" spans="1:2" ht="15.75">
      <c r="A40" s="66" t="s">
        <v>276</v>
      </c>
      <c r="B40" s="740" t="s">
        <v>990</v>
      </c>
    </row>
    <row r="41" spans="1:2" ht="15.75">
      <c r="A41" s="66"/>
      <c r="B41" s="122"/>
    </row>
    <row r="42" spans="1:2" ht="15.75">
      <c r="A42" s="687" t="s">
        <v>39</v>
      </c>
      <c r="B42" s="688" t="s">
        <v>671</v>
      </c>
    </row>
    <row r="43" spans="1:2" ht="15.75" hidden="1">
      <c r="A43" s="687" t="s">
        <v>991</v>
      </c>
      <c r="B43" s="122" t="s">
        <v>85</v>
      </c>
    </row>
    <row r="44" spans="1:2" ht="15.75" hidden="1">
      <c r="A44" s="295" t="s">
        <v>992</v>
      </c>
      <c r="B44" s="122" t="s">
        <v>86</v>
      </c>
    </row>
    <row r="45" spans="1:2" ht="31.5">
      <c r="A45" s="294" t="s">
        <v>15</v>
      </c>
      <c r="B45" s="467" t="s">
        <v>993</v>
      </c>
    </row>
    <row r="46" spans="1:2" ht="31.5">
      <c r="A46" s="75" t="s">
        <v>217</v>
      </c>
      <c r="B46" s="741" t="s">
        <v>994</v>
      </c>
    </row>
    <row r="57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13" sqref="C13"/>
    </sheetView>
  </sheetViews>
  <sheetFormatPr defaultColWidth="8.875" defaultRowHeight="12.75"/>
  <cols>
    <col min="1" max="1" width="58.00390625" style="11" customWidth="1"/>
    <col min="2" max="2" width="16.125" style="19" customWidth="1"/>
    <col min="3" max="3" width="17.25390625" style="19" customWidth="1"/>
    <col min="4" max="4" width="17.875" style="11" customWidth="1"/>
    <col min="5" max="5" width="12.625" style="11" customWidth="1"/>
    <col min="6" max="16384" width="8.875" style="11" customWidth="1"/>
  </cols>
  <sheetData>
    <row r="1" spans="1:3" s="12" customFormat="1" ht="15.75">
      <c r="A1" s="12" t="s">
        <v>372</v>
      </c>
      <c r="B1" s="19"/>
      <c r="C1" s="11"/>
    </row>
    <row r="3" spans="3:5" ht="15.75">
      <c r="C3" s="25" t="s">
        <v>404</v>
      </c>
      <c r="D3" s="23"/>
      <c r="E3" s="23"/>
    </row>
    <row r="4" spans="1:5" ht="15.75">
      <c r="A4" s="14" t="s">
        <v>252</v>
      </c>
      <c r="B4" s="16" t="s">
        <v>413</v>
      </c>
      <c r="C4" s="14" t="s">
        <v>415</v>
      </c>
      <c r="D4" s="10"/>
      <c r="E4" s="10"/>
    </row>
    <row r="5" spans="1:5" ht="15.75">
      <c r="A5" s="18"/>
      <c r="B5" s="8" t="s">
        <v>261</v>
      </c>
      <c r="C5" s="17" t="s">
        <v>7</v>
      </c>
      <c r="D5" s="30"/>
      <c r="E5" s="10"/>
    </row>
    <row r="6" spans="1:5" ht="31.5">
      <c r="A6" s="773" t="s">
        <v>1077</v>
      </c>
      <c r="B6" s="10" t="s">
        <v>439</v>
      </c>
      <c r="C6" s="5">
        <v>482</v>
      </c>
      <c r="D6" s="10"/>
      <c r="E6" s="23"/>
    </row>
    <row r="7" spans="1:5" ht="31.5">
      <c r="A7" s="624" t="s">
        <v>1076</v>
      </c>
      <c r="B7" s="10" t="s">
        <v>439</v>
      </c>
      <c r="C7" s="5">
        <v>440</v>
      </c>
      <c r="D7" s="24"/>
      <c r="E7" s="24"/>
    </row>
    <row r="8" spans="1:5" ht="15.75">
      <c r="A8" s="3" t="s">
        <v>463</v>
      </c>
      <c r="B8" s="10" t="s">
        <v>362</v>
      </c>
      <c r="C8" s="65"/>
      <c r="D8" s="24"/>
      <c r="E8" s="24"/>
    </row>
    <row r="9" spans="1:5" ht="15.75">
      <c r="A9" s="3" t="s">
        <v>437</v>
      </c>
      <c r="B9" s="10"/>
      <c r="C9" s="65" t="s">
        <v>21</v>
      </c>
      <c r="D9" s="24"/>
      <c r="E9" s="24"/>
    </row>
    <row r="10" spans="1:5" ht="15.75">
      <c r="A10" s="3" t="s">
        <v>478</v>
      </c>
      <c r="B10" s="10"/>
      <c r="C10" s="65">
        <v>16</v>
      </c>
      <c r="D10" s="24"/>
      <c r="E10" s="24"/>
    </row>
    <row r="11" spans="1:5" ht="15.75">
      <c r="A11" s="3" t="s">
        <v>438</v>
      </c>
      <c r="B11" s="10"/>
      <c r="C11" s="65">
        <v>24</v>
      </c>
      <c r="D11" s="24"/>
      <c r="E11" s="24"/>
    </row>
    <row r="12" spans="1:5" ht="15.75">
      <c r="A12" s="3" t="s">
        <v>1090</v>
      </c>
      <c r="B12" s="10"/>
      <c r="C12" s="65"/>
      <c r="D12" s="24"/>
      <c r="E12" s="24"/>
    </row>
    <row r="13" spans="1:5" ht="31.5">
      <c r="A13" s="624" t="s">
        <v>1091</v>
      </c>
      <c r="B13" s="10" t="s">
        <v>445</v>
      </c>
      <c r="C13" s="102">
        <v>3102</v>
      </c>
      <c r="D13" s="24"/>
      <c r="E13" s="24"/>
    </row>
    <row r="14" spans="1:5" ht="15.75">
      <c r="A14" s="3" t="s">
        <v>1092</v>
      </c>
      <c r="B14" s="10" t="s">
        <v>445</v>
      </c>
      <c r="C14" s="102">
        <v>3152</v>
      </c>
      <c r="D14" s="24"/>
      <c r="E14" s="24"/>
    </row>
    <row r="15" spans="1:5" ht="15.75">
      <c r="A15" s="3" t="s">
        <v>1093</v>
      </c>
      <c r="B15" s="10" t="s">
        <v>445</v>
      </c>
      <c r="C15" s="102">
        <v>805</v>
      </c>
      <c r="D15" s="24"/>
      <c r="E15" s="24"/>
    </row>
    <row r="16" spans="1:5" ht="15.75">
      <c r="A16" s="3" t="s">
        <v>1094</v>
      </c>
      <c r="B16" s="10"/>
      <c r="C16" s="102"/>
      <c r="D16" s="24"/>
      <c r="E16" s="24"/>
    </row>
    <row r="17" spans="1:5" ht="15.75">
      <c r="A17" s="3" t="s">
        <v>154</v>
      </c>
      <c r="B17" s="10" t="s">
        <v>439</v>
      </c>
      <c r="C17" s="102">
        <v>9.5</v>
      </c>
      <c r="D17" s="24"/>
      <c r="E17" s="24"/>
    </row>
    <row r="18" spans="1:5" ht="15.75">
      <c r="A18" s="66" t="s">
        <v>1095</v>
      </c>
      <c r="B18" s="63" t="s">
        <v>373</v>
      </c>
      <c r="C18" s="102">
        <v>383</v>
      </c>
      <c r="D18" s="24"/>
      <c r="E18" s="24"/>
    </row>
    <row r="19" spans="1:5" ht="15.75">
      <c r="A19" s="66" t="s">
        <v>1096</v>
      </c>
      <c r="B19" s="63" t="s">
        <v>373</v>
      </c>
      <c r="C19" s="102">
        <v>561</v>
      </c>
      <c r="D19" s="24"/>
      <c r="E19" s="24"/>
    </row>
    <row r="20" spans="1:5" ht="15.75">
      <c r="A20" s="66" t="s">
        <v>1097</v>
      </c>
      <c r="B20" s="63" t="s">
        <v>373</v>
      </c>
      <c r="C20" s="102">
        <v>500</v>
      </c>
      <c r="D20" s="24"/>
      <c r="E20" s="24"/>
    </row>
    <row r="21" spans="1:5" ht="15.75">
      <c r="A21" s="66" t="s">
        <v>1098</v>
      </c>
      <c r="B21" s="63" t="s">
        <v>373</v>
      </c>
      <c r="C21" s="102">
        <v>704</v>
      </c>
      <c r="D21" s="24"/>
      <c r="E21" s="24"/>
    </row>
    <row r="22" spans="1:5" ht="15.75">
      <c r="A22" s="66" t="s">
        <v>1099</v>
      </c>
      <c r="B22" s="63" t="s">
        <v>373</v>
      </c>
      <c r="C22" s="102">
        <v>772</v>
      </c>
      <c r="D22" s="24"/>
      <c r="E22" s="24"/>
    </row>
    <row r="23" spans="1:5" ht="15.75">
      <c r="A23" s="66" t="s">
        <v>1100</v>
      </c>
      <c r="B23" s="63"/>
      <c r="C23" s="102"/>
      <c r="D23" s="24"/>
      <c r="E23" s="24"/>
    </row>
    <row r="24" spans="1:5" ht="15.75">
      <c r="A24" s="75" t="s">
        <v>553</v>
      </c>
      <c r="B24" s="394" t="s">
        <v>373</v>
      </c>
      <c r="C24" s="152">
        <v>542</v>
      </c>
      <c r="D24" s="24"/>
      <c r="E24" s="24"/>
    </row>
    <row r="25" spans="1:5" ht="15.75">
      <c r="A25" s="12" t="s">
        <v>191</v>
      </c>
      <c r="D25" s="23"/>
      <c r="E25" s="23"/>
    </row>
    <row r="26" spans="1:3" ht="33.75" customHeight="1">
      <c r="A26" s="809" t="s">
        <v>1078</v>
      </c>
      <c r="B26" s="809"/>
      <c r="C26" s="809"/>
    </row>
    <row r="27" spans="1:3" ht="45.75" customHeight="1">
      <c r="A27" s="809" t="s">
        <v>1079</v>
      </c>
      <c r="B27" s="809"/>
      <c r="C27" s="809"/>
    </row>
    <row r="28" spans="1:3" ht="46.5" customHeight="1">
      <c r="A28" s="809" t="s">
        <v>1080</v>
      </c>
      <c r="B28" s="809"/>
      <c r="C28" s="809"/>
    </row>
    <row r="29" spans="1:3" ht="48" customHeight="1">
      <c r="A29" s="809" t="s">
        <v>1081</v>
      </c>
      <c r="B29" s="809"/>
      <c r="C29" s="809"/>
    </row>
    <row r="30" spans="1:3" ht="48" customHeight="1">
      <c r="A30" s="809" t="s">
        <v>1082</v>
      </c>
      <c r="B30" s="809"/>
      <c r="C30" s="809"/>
    </row>
  </sheetData>
  <sheetProtection/>
  <mergeCells count="5">
    <mergeCell ref="A26:C26"/>
    <mergeCell ref="A27:C27"/>
    <mergeCell ref="A28:C28"/>
    <mergeCell ref="A29:C29"/>
    <mergeCell ref="A30:C30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28" sqref="A28"/>
    </sheetView>
  </sheetViews>
  <sheetFormatPr defaultColWidth="8.875" defaultRowHeight="15" customHeight="1"/>
  <cols>
    <col min="1" max="1" width="77.375" style="11" customWidth="1"/>
    <col min="2" max="2" width="14.75390625" style="19" customWidth="1"/>
    <col min="3" max="3" width="14.875" style="150" customWidth="1"/>
    <col min="4" max="4" width="15.875" style="11" customWidth="1"/>
    <col min="5" max="5" width="9.125" style="11" customWidth="1"/>
    <col min="6" max="16384" width="8.875" style="11" customWidth="1"/>
  </cols>
  <sheetData>
    <row r="1" ht="15" customHeight="1">
      <c r="A1" s="13" t="s">
        <v>510</v>
      </c>
    </row>
    <row r="2" ht="15" customHeight="1">
      <c r="A2" s="70" t="s">
        <v>511</v>
      </c>
    </row>
    <row r="3" spans="1:2" ht="15" customHeight="1">
      <c r="A3" s="32"/>
      <c r="B3" s="28"/>
    </row>
    <row r="4" spans="1:2" ht="15" customHeight="1">
      <c r="A4" s="32"/>
      <c r="B4" s="28" t="s">
        <v>405</v>
      </c>
    </row>
    <row r="5" spans="1:2" ht="15" customHeight="1">
      <c r="A5" s="16" t="s">
        <v>512</v>
      </c>
      <c r="B5" s="14" t="s">
        <v>415</v>
      </c>
    </row>
    <row r="6" spans="1:2" ht="15" customHeight="1">
      <c r="A6" s="6"/>
      <c r="B6" s="15" t="s">
        <v>7</v>
      </c>
    </row>
    <row r="7" spans="1:2" ht="15" customHeight="1">
      <c r="A7" s="290" t="s">
        <v>513</v>
      </c>
      <c r="B7" s="289"/>
    </row>
    <row r="8" spans="1:5" ht="15" customHeight="1">
      <c r="A8" s="291" t="s">
        <v>639</v>
      </c>
      <c r="B8" s="168">
        <v>445</v>
      </c>
      <c r="C8" s="149"/>
      <c r="D8" s="23"/>
      <c r="E8" s="23"/>
    </row>
    <row r="9" spans="1:5" ht="15" customHeight="1">
      <c r="A9" s="169" t="s">
        <v>291</v>
      </c>
      <c r="B9" s="292">
        <v>186</v>
      </c>
      <c r="C9" s="149"/>
      <c r="D9" s="24"/>
      <c r="E9" s="23"/>
    </row>
    <row r="10" spans="1:5" ht="15" customHeight="1">
      <c r="A10" s="169" t="s">
        <v>514</v>
      </c>
      <c r="B10" s="292">
        <v>170</v>
      </c>
      <c r="C10" s="149"/>
      <c r="D10" s="24"/>
      <c r="E10" s="23"/>
    </row>
    <row r="11" spans="1:5" ht="15" customHeight="1">
      <c r="A11" s="169" t="s">
        <v>515</v>
      </c>
      <c r="B11" s="292">
        <v>212</v>
      </c>
      <c r="C11" s="149"/>
      <c r="D11" s="23"/>
      <c r="E11" s="23"/>
    </row>
    <row r="12" spans="1:5" ht="15" customHeight="1">
      <c r="A12" s="169" t="s">
        <v>516</v>
      </c>
      <c r="B12" s="292">
        <v>85</v>
      </c>
      <c r="C12" s="149"/>
      <c r="D12" s="24"/>
      <c r="E12" s="23"/>
    </row>
    <row r="13" spans="1:5" ht="15" customHeight="1">
      <c r="A13" s="170" t="s">
        <v>517</v>
      </c>
      <c r="B13" s="167">
        <v>90</v>
      </c>
      <c r="C13" s="149"/>
      <c r="D13" s="24"/>
      <c r="E13" s="23"/>
    </row>
    <row r="14" spans="1:2" ht="15" customHeight="1">
      <c r="A14" s="293" t="s">
        <v>518</v>
      </c>
      <c r="B14" s="289"/>
    </row>
    <row r="15" spans="1:2" ht="15" customHeight="1">
      <c r="A15" s="161" t="s">
        <v>519</v>
      </c>
      <c r="B15" s="168">
        <v>424</v>
      </c>
    </row>
    <row r="16" spans="1:2" ht="15" customHeight="1">
      <c r="A16" s="169" t="s">
        <v>520</v>
      </c>
      <c r="B16" s="292">
        <v>742</v>
      </c>
    </row>
    <row r="17" spans="1:2" ht="15" customHeight="1">
      <c r="A17" s="169" t="s">
        <v>521</v>
      </c>
      <c r="B17" s="292">
        <v>339</v>
      </c>
    </row>
    <row r="18" spans="1:2" ht="15" customHeight="1">
      <c r="A18" s="169" t="s">
        <v>522</v>
      </c>
      <c r="B18" s="292">
        <v>186</v>
      </c>
    </row>
    <row r="19" spans="1:2" ht="15" customHeight="1">
      <c r="A19" s="169" t="s">
        <v>523</v>
      </c>
      <c r="B19" s="292">
        <v>106</v>
      </c>
    </row>
    <row r="20" spans="1:2" ht="15" customHeight="1">
      <c r="A20" s="294" t="s">
        <v>736</v>
      </c>
      <c r="B20" s="292">
        <v>1685</v>
      </c>
    </row>
    <row r="21" spans="1:2" ht="15" customHeight="1">
      <c r="A21" s="161" t="s">
        <v>737</v>
      </c>
      <c r="B21" s="168">
        <v>477</v>
      </c>
    </row>
    <row r="22" spans="1:2" ht="15" customHeight="1">
      <c r="A22" s="170" t="s">
        <v>738</v>
      </c>
      <c r="B22" s="167"/>
    </row>
    <row r="23" spans="1:2" ht="15" customHeight="1">
      <c r="A23" s="161" t="s">
        <v>524</v>
      </c>
      <c r="B23" s="168">
        <v>403</v>
      </c>
    </row>
    <row r="24" spans="1:2" ht="15" customHeight="1">
      <c r="A24" s="295" t="s">
        <v>739</v>
      </c>
      <c r="B24" s="167"/>
    </row>
    <row r="25" spans="1:2" ht="15" customHeight="1">
      <c r="A25" s="251" t="s">
        <v>525</v>
      </c>
      <c r="B25" s="168">
        <v>933</v>
      </c>
    </row>
    <row r="26" spans="1:2" ht="15" customHeight="1">
      <c r="A26" s="295" t="s">
        <v>740</v>
      </c>
      <c r="B26" s="167"/>
    </row>
    <row r="27" spans="1:2" ht="15" customHeight="1">
      <c r="A27" s="251" t="s">
        <v>526</v>
      </c>
      <c r="B27" s="168">
        <v>1802</v>
      </c>
    </row>
    <row r="28" spans="1:2" ht="15" customHeight="1">
      <c r="A28" s="170" t="s">
        <v>741</v>
      </c>
      <c r="B28" s="167">
        <v>742</v>
      </c>
    </row>
    <row r="29" spans="1:2" ht="15" customHeight="1">
      <c r="A29" s="296" t="s">
        <v>527</v>
      </c>
      <c r="B29" s="289"/>
    </row>
    <row r="30" spans="1:2" ht="15" customHeight="1">
      <c r="A30" s="3" t="s">
        <v>528</v>
      </c>
      <c r="B30" s="102"/>
    </row>
    <row r="31" spans="1:2" ht="15" customHeight="1">
      <c r="A31" s="161" t="s">
        <v>529</v>
      </c>
      <c r="B31" s="168">
        <v>0.34</v>
      </c>
    </row>
    <row r="32" spans="1:2" ht="15" customHeight="1">
      <c r="A32" s="6" t="s">
        <v>530</v>
      </c>
      <c r="B32" s="102"/>
    </row>
    <row r="33" spans="1:2" ht="15" customHeight="1">
      <c r="A33" s="18" t="s">
        <v>531</v>
      </c>
      <c r="B33" s="152">
        <v>0.34</v>
      </c>
    </row>
    <row r="39" spans="1:2" ht="15" customHeight="1">
      <c r="A39" s="23"/>
      <c r="B39" s="10"/>
    </row>
    <row r="40" ht="15" customHeight="1">
      <c r="B40" s="11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73.25390625" style="145" customWidth="1"/>
    <col min="2" max="2" width="15.75390625" style="145" customWidth="1"/>
    <col min="3" max="16384" width="9.125" style="145" customWidth="1"/>
  </cols>
  <sheetData>
    <row r="1" ht="15">
      <c r="A1" s="283" t="s">
        <v>497</v>
      </c>
    </row>
    <row r="2" ht="15">
      <c r="A2" s="145" t="s">
        <v>498</v>
      </c>
    </row>
    <row r="4" spans="1:2" ht="15">
      <c r="A4" s="284"/>
      <c r="B4" s="285"/>
    </row>
    <row r="5" spans="1:2" ht="15">
      <c r="A5" s="285"/>
      <c r="B5" s="285"/>
    </row>
    <row r="6" spans="1:2" ht="15.75">
      <c r="A6" s="23"/>
      <c r="B6" s="28" t="s">
        <v>499</v>
      </c>
    </row>
    <row r="7" spans="1:2" ht="15.75">
      <c r="A7" s="14" t="s">
        <v>376</v>
      </c>
      <c r="B7" s="14" t="s">
        <v>415</v>
      </c>
    </row>
    <row r="8" spans="1:2" ht="15.75">
      <c r="A8" s="7"/>
      <c r="B8" s="17"/>
    </row>
    <row r="9" spans="1:2" ht="15.75">
      <c r="A9" s="1" t="s">
        <v>500</v>
      </c>
      <c r="B9" s="151"/>
    </row>
    <row r="10" spans="1:2" ht="15.75">
      <c r="A10" s="3" t="s">
        <v>640</v>
      </c>
      <c r="B10" s="102">
        <v>348</v>
      </c>
    </row>
    <row r="11" spans="1:2" ht="15.75">
      <c r="A11" s="3" t="s">
        <v>501</v>
      </c>
      <c r="B11" s="102"/>
    </row>
    <row r="12" spans="1:2" ht="15.75">
      <c r="A12" s="3" t="s">
        <v>502</v>
      </c>
      <c r="B12" s="102">
        <v>144</v>
      </c>
    </row>
    <row r="13" spans="1:2" ht="15.75">
      <c r="A13" s="3" t="s">
        <v>503</v>
      </c>
      <c r="B13" s="102"/>
    </row>
    <row r="14" spans="1:2" ht="15.75">
      <c r="A14" s="3" t="s">
        <v>504</v>
      </c>
      <c r="B14" s="102">
        <v>180</v>
      </c>
    </row>
    <row r="15" spans="1:2" ht="15.75">
      <c r="A15" s="3" t="s">
        <v>505</v>
      </c>
      <c r="B15" s="102"/>
    </row>
    <row r="16" spans="1:2" ht="15.75">
      <c r="A16" s="3" t="s">
        <v>506</v>
      </c>
      <c r="B16" s="102">
        <v>406</v>
      </c>
    </row>
    <row r="17" spans="1:2" ht="15.75">
      <c r="A17" s="7" t="s">
        <v>507</v>
      </c>
      <c r="B17" s="152">
        <v>633</v>
      </c>
    </row>
    <row r="18" spans="1:2" ht="15.75">
      <c r="A18" s="23"/>
      <c r="B18" s="149"/>
    </row>
    <row r="19" spans="1:2" ht="15.75">
      <c r="A19" s="23"/>
      <c r="B19" s="149"/>
    </row>
    <row r="20" spans="1:2" ht="15.75">
      <c r="A20" s="23"/>
      <c r="B20" s="149"/>
    </row>
    <row r="21" spans="1:2" ht="15.75">
      <c r="A21" s="23"/>
      <c r="B21" s="149"/>
    </row>
    <row r="22" spans="1:2" ht="15.75">
      <c r="A22" s="23"/>
      <c r="B22" s="149"/>
    </row>
    <row r="23" spans="1:2" ht="15.75">
      <c r="A23" s="23"/>
      <c r="B23" s="149"/>
    </row>
    <row r="24" spans="1:2" ht="15.75">
      <c r="A24" s="23"/>
      <c r="B24" s="149"/>
    </row>
    <row r="25" spans="1:2" ht="15.75">
      <c r="A25" s="23"/>
      <c r="B25" s="149"/>
    </row>
    <row r="26" spans="1:2" ht="15.75">
      <c r="A26" s="23"/>
      <c r="B26" s="149"/>
    </row>
    <row r="27" spans="1:2" ht="15.75">
      <c r="A27" s="23"/>
      <c r="B27" s="149"/>
    </row>
    <row r="28" spans="1:2" ht="15.75">
      <c r="A28" s="59"/>
      <c r="B28" s="149"/>
    </row>
    <row r="29" spans="1:2" ht="15.75">
      <c r="A29" s="23"/>
      <c r="B29" s="149"/>
    </row>
    <row r="30" spans="1:2" ht="15.75">
      <c r="A30" s="23"/>
      <c r="B30" s="149"/>
    </row>
    <row r="31" spans="1:2" ht="15.75">
      <c r="A31" s="23"/>
      <c r="B31" s="149"/>
    </row>
    <row r="32" spans="1:2" ht="15.75">
      <c r="A32" s="59"/>
      <c r="B32" s="149"/>
    </row>
    <row r="33" spans="1:2" ht="15.75">
      <c r="A33" s="59"/>
      <c r="B33" s="149"/>
    </row>
    <row r="34" spans="1:2" ht="15.75">
      <c r="A34" s="59"/>
      <c r="B34" s="149"/>
    </row>
    <row r="35" spans="1:2" ht="15.75">
      <c r="A35" s="59"/>
      <c r="B35" s="149"/>
    </row>
    <row r="36" spans="1:2" ht="15.75">
      <c r="A36" s="59"/>
      <c r="B36" s="149"/>
    </row>
    <row r="37" spans="1:2" ht="15.75">
      <c r="A37" s="59"/>
      <c r="B37" s="149"/>
    </row>
    <row r="38" spans="1:2" ht="15.75">
      <c r="A38" s="23"/>
      <c r="B38" s="149"/>
    </row>
    <row r="39" spans="1:2" ht="15.75">
      <c r="A39" s="23"/>
      <c r="B39" s="149"/>
    </row>
    <row r="40" spans="1:2" ht="15.75">
      <c r="A40" s="23"/>
      <c r="B40" s="149"/>
    </row>
    <row r="41" spans="1:2" ht="15.75">
      <c r="A41" s="23"/>
      <c r="B41" s="149"/>
    </row>
    <row r="42" spans="1:2" ht="15.75">
      <c r="A42" s="23"/>
      <c r="B42" s="1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0">
      <selection activeCell="K19" sqref="K19"/>
    </sheetView>
  </sheetViews>
  <sheetFormatPr defaultColWidth="8.875" defaultRowHeight="12.75"/>
  <cols>
    <col min="1" max="1" width="81.125" style="11" customWidth="1"/>
    <col min="2" max="2" width="14.25390625" style="11" customWidth="1"/>
    <col min="3" max="3" width="15.75390625" style="11" customWidth="1"/>
    <col min="4" max="4" width="15.125" style="11" customWidth="1"/>
    <col min="5" max="5" width="9.125" style="11" customWidth="1"/>
    <col min="6" max="16384" width="8.875" style="11" customWidth="1"/>
  </cols>
  <sheetData>
    <row r="1" spans="1:2" ht="15.75">
      <c r="A1" s="172" t="s">
        <v>532</v>
      </c>
      <c r="B1" s="172"/>
    </row>
    <row r="2" spans="1:2" ht="15.75">
      <c r="A2" s="172" t="s">
        <v>533</v>
      </c>
      <c r="B2" s="172"/>
    </row>
    <row r="3" spans="1:2" ht="15.75">
      <c r="A3" s="32" t="s">
        <v>157</v>
      </c>
      <c r="B3" s="172"/>
    </row>
    <row r="4" spans="2:4" ht="15.75">
      <c r="B4" s="25" t="s">
        <v>406</v>
      </c>
      <c r="C4" s="23"/>
      <c r="D4" s="23"/>
    </row>
    <row r="5" spans="1:4" ht="15.75">
      <c r="A5" s="16" t="s">
        <v>48</v>
      </c>
      <c r="B5" s="14" t="s">
        <v>415</v>
      </c>
      <c r="C5" s="23"/>
      <c r="D5" s="10"/>
    </row>
    <row r="6" spans="1:4" ht="15.75">
      <c r="A6" s="18"/>
      <c r="B6" s="17" t="s">
        <v>7</v>
      </c>
      <c r="C6" s="30"/>
      <c r="D6" s="23"/>
    </row>
    <row r="7" spans="1:4" ht="15.75">
      <c r="A7" s="297" t="s">
        <v>534</v>
      </c>
      <c r="B7" s="492">
        <v>1200</v>
      </c>
      <c r="C7" s="30"/>
      <c r="D7" s="23"/>
    </row>
    <row r="8" spans="1:4" ht="15.75">
      <c r="A8" s="169" t="s">
        <v>535</v>
      </c>
      <c r="B8" s="489">
        <v>200</v>
      </c>
      <c r="C8" s="24"/>
      <c r="D8" s="24"/>
    </row>
    <row r="9" spans="1:4" ht="31.5">
      <c r="A9" s="625" t="s">
        <v>1131</v>
      </c>
      <c r="B9" s="490">
        <v>350</v>
      </c>
      <c r="C9" s="24"/>
      <c r="D9" s="24"/>
    </row>
    <row r="10" spans="1:4" ht="15.75">
      <c r="A10" s="169" t="s">
        <v>536</v>
      </c>
      <c r="B10" s="489">
        <v>350</v>
      </c>
      <c r="C10" s="24"/>
      <c r="D10" s="24"/>
    </row>
    <row r="11" spans="1:4" ht="15.75">
      <c r="A11" s="169" t="s">
        <v>537</v>
      </c>
      <c r="B11" s="489">
        <v>950</v>
      </c>
      <c r="C11" s="24"/>
      <c r="D11" s="24"/>
    </row>
    <row r="12" spans="1:4" ht="15.75">
      <c r="A12" s="169" t="s">
        <v>538</v>
      </c>
      <c r="B12" s="489">
        <v>69</v>
      </c>
      <c r="C12" s="24"/>
      <c r="D12" s="24"/>
    </row>
    <row r="13" spans="1:4" ht="15.75">
      <c r="A13" s="169" t="s">
        <v>539</v>
      </c>
      <c r="B13" s="489">
        <v>286</v>
      </c>
      <c r="C13" s="24"/>
      <c r="D13" s="24"/>
    </row>
    <row r="14" spans="1:4" ht="15.75">
      <c r="A14" s="169" t="s">
        <v>540</v>
      </c>
      <c r="B14" s="489">
        <v>138</v>
      </c>
      <c r="C14" s="24"/>
      <c r="D14" s="24"/>
    </row>
    <row r="15" spans="1:4" ht="15.75">
      <c r="A15" s="169" t="s">
        <v>1119</v>
      </c>
      <c r="B15" s="489">
        <v>170</v>
      </c>
      <c r="C15" s="24"/>
      <c r="D15" s="24"/>
    </row>
    <row r="16" spans="1:4" ht="15.75">
      <c r="A16" s="169" t="s">
        <v>1120</v>
      </c>
      <c r="B16" s="489">
        <v>286</v>
      </c>
      <c r="C16" s="24"/>
      <c r="D16" s="24"/>
    </row>
    <row r="17" spans="1:4" ht="15.75">
      <c r="A17" s="169" t="s">
        <v>1121</v>
      </c>
      <c r="B17" s="489">
        <v>403</v>
      </c>
      <c r="C17" s="24"/>
      <c r="D17" s="24"/>
    </row>
    <row r="18" spans="1:4" ht="15.75">
      <c r="A18" s="169" t="s">
        <v>1122</v>
      </c>
      <c r="B18" s="489">
        <v>954</v>
      </c>
      <c r="C18" s="24"/>
      <c r="D18" s="24"/>
    </row>
    <row r="19" spans="1:4" ht="31.5">
      <c r="A19" s="625" t="s">
        <v>1132</v>
      </c>
      <c r="B19" s="490">
        <v>424</v>
      </c>
      <c r="C19" s="24"/>
      <c r="D19" s="24"/>
    </row>
    <row r="20" spans="1:4" ht="31.5">
      <c r="A20" s="625" t="s">
        <v>1133</v>
      </c>
      <c r="B20" s="490">
        <v>286</v>
      </c>
      <c r="C20" s="24"/>
      <c r="D20" s="24"/>
    </row>
    <row r="21" spans="1:4" ht="15.75">
      <c r="A21" s="169" t="s">
        <v>1123</v>
      </c>
      <c r="B21" s="489">
        <v>403</v>
      </c>
      <c r="C21" s="24"/>
      <c r="D21" s="24"/>
    </row>
    <row r="22" spans="1:4" ht="15.75">
      <c r="A22" s="169" t="s">
        <v>1124</v>
      </c>
      <c r="B22" s="489">
        <v>233</v>
      </c>
      <c r="C22" s="24"/>
      <c r="D22" s="24"/>
    </row>
    <row r="23" spans="1:4" ht="15.75">
      <c r="A23" s="169" t="s">
        <v>1125</v>
      </c>
      <c r="B23" s="489">
        <v>1.6</v>
      </c>
      <c r="C23" s="24"/>
      <c r="D23" s="24"/>
    </row>
    <row r="24" spans="1:4" ht="15.75">
      <c r="A24" s="169" t="s">
        <v>1126</v>
      </c>
      <c r="B24" s="489">
        <v>1200</v>
      </c>
      <c r="C24" s="24"/>
      <c r="D24" s="24"/>
    </row>
    <row r="25" spans="1:4" ht="15.75">
      <c r="A25" s="169" t="s">
        <v>1127</v>
      </c>
      <c r="B25" s="489">
        <v>519</v>
      </c>
      <c r="C25" s="24"/>
      <c r="D25" s="24"/>
    </row>
    <row r="26" spans="1:4" ht="15.75">
      <c r="A26" s="169" t="s">
        <v>1128</v>
      </c>
      <c r="B26" s="489">
        <v>95</v>
      </c>
      <c r="C26" s="24"/>
      <c r="D26" s="24"/>
    </row>
    <row r="27" spans="1:4" ht="15.75">
      <c r="A27" s="169" t="s">
        <v>1129</v>
      </c>
      <c r="B27" s="489">
        <v>69</v>
      </c>
      <c r="C27" s="24"/>
      <c r="D27" s="24"/>
    </row>
    <row r="28" spans="1:4" ht="15.75">
      <c r="A28" s="169" t="s">
        <v>1130</v>
      </c>
      <c r="B28" s="489">
        <v>32</v>
      </c>
      <c r="C28" s="24"/>
      <c r="D28" s="24"/>
    </row>
    <row r="29" spans="1:4" ht="31.5">
      <c r="A29" s="802" t="s">
        <v>1134</v>
      </c>
      <c r="B29" s="491">
        <v>4134</v>
      </c>
      <c r="C29" s="24"/>
      <c r="D29" s="24"/>
    </row>
    <row r="30" spans="1:4" ht="15.75">
      <c r="A30" s="23"/>
      <c r="B30" s="149"/>
      <c r="C30" s="24"/>
      <c r="D30" s="24"/>
    </row>
    <row r="31" spans="1:4" ht="15.75">
      <c r="A31" s="12" t="s">
        <v>303</v>
      </c>
      <c r="C31" s="23"/>
      <c r="D31" s="23"/>
    </row>
    <row r="32" ht="15.75">
      <c r="A32" s="11" t="s">
        <v>541</v>
      </c>
    </row>
    <row r="33" ht="15.75">
      <c r="A33" s="11" t="s">
        <v>304</v>
      </c>
    </row>
    <row r="34" ht="15.75">
      <c r="A34" s="11" t="s">
        <v>644</v>
      </c>
    </row>
    <row r="35" ht="15.75">
      <c r="A35" s="11" t="s">
        <v>542</v>
      </c>
    </row>
  </sheetData>
  <sheetProtection/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A1" sqref="A1:D82"/>
    </sheetView>
  </sheetViews>
  <sheetFormatPr defaultColWidth="9.00390625" defaultRowHeight="12.75"/>
  <cols>
    <col min="1" max="1" width="6.00390625" style="108" customWidth="1"/>
    <col min="2" max="2" width="65.875" style="108" customWidth="1"/>
    <col min="3" max="3" width="13.125" style="108" customWidth="1"/>
    <col min="4" max="4" width="12.625" style="108" customWidth="1"/>
    <col min="5" max="16384" width="9.125" style="108" customWidth="1"/>
  </cols>
  <sheetData>
    <row r="1" spans="1:4" ht="38.25" customHeight="1">
      <c r="A1" s="820" t="s">
        <v>953</v>
      </c>
      <c r="B1" s="820"/>
      <c r="C1" s="820"/>
      <c r="D1" s="820"/>
    </row>
    <row r="2" spans="1:4" ht="15" customHeight="1">
      <c r="A2" s="730"/>
      <c r="B2" s="730"/>
      <c r="C2" s="730"/>
      <c r="D2" s="730"/>
    </row>
    <row r="3" ht="12.75">
      <c r="D3" s="141" t="s">
        <v>407</v>
      </c>
    </row>
    <row r="4" spans="1:4" ht="29.25" customHeight="1">
      <c r="A4" s="707" t="s">
        <v>218</v>
      </c>
      <c r="B4" s="707" t="s">
        <v>219</v>
      </c>
      <c r="C4" s="708" t="s">
        <v>296</v>
      </c>
      <c r="D4" s="708" t="s">
        <v>836</v>
      </c>
    </row>
    <row r="5" spans="1:4" s="731" customFormat="1" ht="12.75">
      <c r="A5" s="821" t="s">
        <v>837</v>
      </c>
      <c r="B5" s="822"/>
      <c r="C5" s="822"/>
      <c r="D5" s="823"/>
    </row>
    <row r="6" spans="1:4" ht="15" customHeight="1">
      <c r="A6" s="709" t="s">
        <v>222</v>
      </c>
      <c r="B6" s="710" t="s">
        <v>838</v>
      </c>
      <c r="C6" s="711" t="s">
        <v>88</v>
      </c>
      <c r="D6" s="712">
        <v>1100</v>
      </c>
    </row>
    <row r="7" spans="1:4" ht="15" customHeight="1">
      <c r="A7" s="713" t="s">
        <v>224</v>
      </c>
      <c r="B7" s="714" t="s">
        <v>954</v>
      </c>
      <c r="C7" s="715" t="s">
        <v>88</v>
      </c>
      <c r="D7" s="716">
        <v>615</v>
      </c>
    </row>
    <row r="8" spans="1:4" ht="15" customHeight="1">
      <c r="A8" s="713" t="s">
        <v>226</v>
      </c>
      <c r="B8" s="714" t="s">
        <v>955</v>
      </c>
      <c r="C8" s="715" t="s">
        <v>88</v>
      </c>
      <c r="D8" s="716">
        <v>625</v>
      </c>
    </row>
    <row r="9" spans="1:4" ht="15" customHeight="1">
      <c r="A9" s="713" t="s">
        <v>228</v>
      </c>
      <c r="B9" s="714" t="s">
        <v>839</v>
      </c>
      <c r="C9" s="715" t="s">
        <v>88</v>
      </c>
      <c r="D9" s="716">
        <v>770</v>
      </c>
    </row>
    <row r="10" spans="1:4" ht="15" customHeight="1">
      <c r="A10" s="713" t="s">
        <v>230</v>
      </c>
      <c r="B10" s="714" t="s">
        <v>840</v>
      </c>
      <c r="C10" s="715" t="s">
        <v>88</v>
      </c>
      <c r="D10" s="716">
        <v>660</v>
      </c>
    </row>
    <row r="11" spans="1:4" ht="15" customHeight="1">
      <c r="A11" s="713" t="s">
        <v>193</v>
      </c>
      <c r="B11" s="714" t="s">
        <v>841</v>
      </c>
      <c r="C11" s="715" t="s">
        <v>88</v>
      </c>
      <c r="D11" s="716">
        <v>880</v>
      </c>
    </row>
    <row r="12" spans="1:4" ht="15" customHeight="1">
      <c r="A12" s="713" t="s">
        <v>195</v>
      </c>
      <c r="B12" s="714" t="s">
        <v>956</v>
      </c>
      <c r="C12" s="715" t="s">
        <v>88</v>
      </c>
      <c r="D12" s="716">
        <v>1100</v>
      </c>
    </row>
    <row r="13" spans="1:4" ht="15" customHeight="1">
      <c r="A13" s="713" t="s">
        <v>196</v>
      </c>
      <c r="B13" s="714" t="s">
        <v>957</v>
      </c>
      <c r="C13" s="715" t="s">
        <v>88</v>
      </c>
      <c r="D13" s="716">
        <v>940</v>
      </c>
    </row>
    <row r="14" spans="1:4" ht="30" customHeight="1">
      <c r="A14" s="713" t="s">
        <v>197</v>
      </c>
      <c r="B14" s="714" t="s">
        <v>958</v>
      </c>
      <c r="C14" s="715" t="s">
        <v>88</v>
      </c>
      <c r="D14" s="716">
        <v>920</v>
      </c>
    </row>
    <row r="15" spans="1:4" ht="15" customHeight="1">
      <c r="A15" s="713" t="s">
        <v>198</v>
      </c>
      <c r="B15" s="714" t="s">
        <v>959</v>
      </c>
      <c r="C15" s="715" t="s">
        <v>88</v>
      </c>
      <c r="D15" s="716">
        <v>460</v>
      </c>
    </row>
    <row r="16" spans="1:4" ht="15" customHeight="1">
      <c r="A16" s="713" t="s">
        <v>842</v>
      </c>
      <c r="B16" s="714" t="s">
        <v>960</v>
      </c>
      <c r="C16" s="715" t="s">
        <v>88</v>
      </c>
      <c r="D16" s="716">
        <v>410</v>
      </c>
    </row>
    <row r="17" spans="1:4" ht="30" customHeight="1">
      <c r="A17" s="713" t="s">
        <v>843</v>
      </c>
      <c r="B17" s="714" t="s">
        <v>961</v>
      </c>
      <c r="C17" s="715" t="s">
        <v>88</v>
      </c>
      <c r="D17" s="716">
        <v>710</v>
      </c>
    </row>
    <row r="18" spans="1:4" ht="15" customHeight="1">
      <c r="A18" s="713" t="s">
        <v>844</v>
      </c>
      <c r="B18" s="714" t="s">
        <v>845</v>
      </c>
      <c r="C18" s="715" t="s">
        <v>88</v>
      </c>
      <c r="D18" s="716">
        <v>320</v>
      </c>
    </row>
    <row r="19" spans="1:4" ht="15" customHeight="1">
      <c r="A19" s="713" t="s">
        <v>846</v>
      </c>
      <c r="B19" s="714" t="s">
        <v>847</v>
      </c>
      <c r="C19" s="715" t="s">
        <v>88</v>
      </c>
      <c r="D19" s="716">
        <v>390</v>
      </c>
    </row>
    <row r="20" spans="1:4" ht="15" customHeight="1">
      <c r="A20" s="713" t="s">
        <v>848</v>
      </c>
      <c r="B20" s="714" t="s">
        <v>849</v>
      </c>
      <c r="C20" s="715" t="s">
        <v>88</v>
      </c>
      <c r="D20" s="716">
        <v>770</v>
      </c>
    </row>
    <row r="21" spans="1:4" ht="15" customHeight="1">
      <c r="A21" s="713" t="s">
        <v>850</v>
      </c>
      <c r="B21" s="714" t="s">
        <v>851</v>
      </c>
      <c r="C21" s="715" t="s">
        <v>88</v>
      </c>
      <c r="D21" s="716">
        <v>710</v>
      </c>
    </row>
    <row r="22" spans="1:4" ht="30" customHeight="1">
      <c r="A22" s="713" t="s">
        <v>852</v>
      </c>
      <c r="B22" s="714" t="s">
        <v>853</v>
      </c>
      <c r="C22" s="715" t="s">
        <v>88</v>
      </c>
      <c r="D22" s="716">
        <v>740</v>
      </c>
    </row>
    <row r="23" spans="1:4" ht="15" customHeight="1">
      <c r="A23" s="713" t="s">
        <v>854</v>
      </c>
      <c r="B23" s="714" t="s">
        <v>855</v>
      </c>
      <c r="C23" s="715" t="s">
        <v>88</v>
      </c>
      <c r="D23" s="716">
        <v>870</v>
      </c>
    </row>
    <row r="24" spans="1:4" ht="15" customHeight="1">
      <c r="A24" s="713" t="s">
        <v>856</v>
      </c>
      <c r="B24" s="714" t="s">
        <v>857</v>
      </c>
      <c r="C24" s="715" t="s">
        <v>88</v>
      </c>
      <c r="D24" s="716">
        <v>1420</v>
      </c>
    </row>
    <row r="25" spans="1:4" ht="15" customHeight="1">
      <c r="A25" s="713" t="s">
        <v>858</v>
      </c>
      <c r="B25" s="714" t="s">
        <v>962</v>
      </c>
      <c r="C25" s="715" t="s">
        <v>88</v>
      </c>
      <c r="D25" s="716">
        <v>555</v>
      </c>
    </row>
    <row r="26" spans="1:4" ht="15" customHeight="1">
      <c r="A26" s="713" t="s">
        <v>859</v>
      </c>
      <c r="B26" s="714" t="s">
        <v>860</v>
      </c>
      <c r="C26" s="715" t="s">
        <v>88</v>
      </c>
      <c r="D26" s="716">
        <v>560</v>
      </c>
    </row>
    <row r="27" spans="1:4" ht="15" customHeight="1">
      <c r="A27" s="717" t="s">
        <v>861</v>
      </c>
      <c r="B27" s="718" t="s">
        <v>963</v>
      </c>
      <c r="C27" s="719" t="s">
        <v>88</v>
      </c>
      <c r="D27" s="720">
        <v>1950</v>
      </c>
    </row>
    <row r="28" spans="1:4" s="731" customFormat="1" ht="16.5" customHeight="1">
      <c r="A28" s="821" t="s">
        <v>862</v>
      </c>
      <c r="B28" s="822"/>
      <c r="C28" s="822"/>
      <c r="D28" s="823"/>
    </row>
    <row r="29" spans="1:4" ht="15" customHeight="1">
      <c r="A29" s="709" t="s">
        <v>298</v>
      </c>
      <c r="B29" s="710" t="s">
        <v>863</v>
      </c>
      <c r="C29" s="711" t="s">
        <v>88</v>
      </c>
      <c r="D29" s="712">
        <v>1930</v>
      </c>
    </row>
    <row r="30" spans="1:4" ht="30" customHeight="1">
      <c r="A30" s="713" t="s">
        <v>299</v>
      </c>
      <c r="B30" s="714" t="s">
        <v>864</v>
      </c>
      <c r="C30" s="715" t="s">
        <v>88</v>
      </c>
      <c r="D30" s="716">
        <v>1950</v>
      </c>
    </row>
    <row r="31" spans="1:4" ht="15" customHeight="1">
      <c r="A31" s="713" t="s">
        <v>300</v>
      </c>
      <c r="B31" s="714" t="s">
        <v>865</v>
      </c>
      <c r="C31" s="715" t="s">
        <v>88</v>
      </c>
      <c r="D31" s="716">
        <v>1920</v>
      </c>
    </row>
    <row r="32" spans="1:4" ht="30" customHeight="1">
      <c r="A32" s="713" t="s">
        <v>866</v>
      </c>
      <c r="B32" s="714" t="s">
        <v>867</v>
      </c>
      <c r="C32" s="715" t="s">
        <v>88</v>
      </c>
      <c r="D32" s="716">
        <v>1960</v>
      </c>
    </row>
    <row r="33" spans="1:4" ht="30" customHeight="1">
      <c r="A33" s="713" t="s">
        <v>868</v>
      </c>
      <c r="B33" s="714" t="s">
        <v>869</v>
      </c>
      <c r="C33" s="715" t="s">
        <v>88</v>
      </c>
      <c r="D33" s="716">
        <v>1820</v>
      </c>
    </row>
    <row r="34" spans="1:4" ht="30" customHeight="1">
      <c r="A34" s="713" t="s">
        <v>870</v>
      </c>
      <c r="B34" s="714" t="s">
        <v>964</v>
      </c>
      <c r="C34" s="715" t="s">
        <v>88</v>
      </c>
      <c r="D34" s="716">
        <v>1960</v>
      </c>
    </row>
    <row r="35" spans="1:4" ht="15" customHeight="1">
      <c r="A35" s="713" t="s">
        <v>871</v>
      </c>
      <c r="B35" s="714" t="s">
        <v>872</v>
      </c>
      <c r="C35" s="715" t="s">
        <v>88</v>
      </c>
      <c r="D35" s="716">
        <v>1370</v>
      </c>
    </row>
    <row r="36" spans="1:4" ht="15" customHeight="1">
      <c r="A36" s="713" t="s">
        <v>873</v>
      </c>
      <c r="B36" s="714" t="s">
        <v>874</v>
      </c>
      <c r="C36" s="715" t="s">
        <v>88</v>
      </c>
      <c r="D36" s="716">
        <v>1570</v>
      </c>
    </row>
    <row r="37" spans="1:4" ht="15" customHeight="1">
      <c r="A37" s="713" t="s">
        <v>875</v>
      </c>
      <c r="B37" s="714" t="s">
        <v>876</v>
      </c>
      <c r="C37" s="715" t="s">
        <v>88</v>
      </c>
      <c r="D37" s="716">
        <v>1130</v>
      </c>
    </row>
    <row r="38" spans="1:4" ht="15" customHeight="1">
      <c r="A38" s="713" t="s">
        <v>877</v>
      </c>
      <c r="B38" s="714" t="s">
        <v>878</v>
      </c>
      <c r="C38" s="715" t="s">
        <v>88</v>
      </c>
      <c r="D38" s="716">
        <v>1240</v>
      </c>
    </row>
    <row r="39" spans="1:4" ht="15" customHeight="1">
      <c r="A39" s="713" t="s">
        <v>879</v>
      </c>
      <c r="B39" s="714" t="s">
        <v>880</v>
      </c>
      <c r="C39" s="715" t="s">
        <v>88</v>
      </c>
      <c r="D39" s="716">
        <v>1755</v>
      </c>
    </row>
    <row r="40" spans="1:4" ht="15" customHeight="1">
      <c r="A40" s="713" t="s">
        <v>881</v>
      </c>
      <c r="B40" s="714" t="s">
        <v>882</v>
      </c>
      <c r="C40" s="715" t="s">
        <v>88</v>
      </c>
      <c r="D40" s="716">
        <v>1680</v>
      </c>
    </row>
    <row r="41" spans="1:4" ht="15" customHeight="1">
      <c r="A41" s="713" t="s">
        <v>883</v>
      </c>
      <c r="B41" s="714" t="s">
        <v>884</v>
      </c>
      <c r="C41" s="715" t="s">
        <v>88</v>
      </c>
      <c r="D41" s="716">
        <v>1960</v>
      </c>
    </row>
    <row r="42" spans="1:4" ht="15" customHeight="1">
      <c r="A42" s="713" t="s">
        <v>885</v>
      </c>
      <c r="B42" s="714" t="s">
        <v>886</v>
      </c>
      <c r="C42" s="715" t="s">
        <v>88</v>
      </c>
      <c r="D42" s="716">
        <v>1880</v>
      </c>
    </row>
    <row r="43" spans="1:4" ht="15" customHeight="1">
      <c r="A43" s="713" t="s">
        <v>887</v>
      </c>
      <c r="B43" s="714" t="s">
        <v>888</v>
      </c>
      <c r="C43" s="715" t="s">
        <v>88</v>
      </c>
      <c r="D43" s="716">
        <v>990</v>
      </c>
    </row>
    <row r="44" spans="1:4" ht="30.75" customHeight="1">
      <c r="A44" s="713" t="s">
        <v>889</v>
      </c>
      <c r="B44" s="714" t="s">
        <v>965</v>
      </c>
      <c r="C44" s="715" t="s">
        <v>88</v>
      </c>
      <c r="D44" s="716">
        <v>1040</v>
      </c>
    </row>
    <row r="45" spans="1:4" ht="15" customHeight="1">
      <c r="A45" s="713" t="s">
        <v>890</v>
      </c>
      <c r="B45" s="714" t="s">
        <v>891</v>
      </c>
      <c r="C45" s="715" t="s">
        <v>88</v>
      </c>
      <c r="D45" s="716">
        <v>2150</v>
      </c>
    </row>
    <row r="46" spans="1:4" ht="15" customHeight="1">
      <c r="A46" s="713" t="s">
        <v>892</v>
      </c>
      <c r="B46" s="714" t="s">
        <v>893</v>
      </c>
      <c r="C46" s="715" t="s">
        <v>88</v>
      </c>
      <c r="D46" s="716">
        <v>2200</v>
      </c>
    </row>
    <row r="47" spans="1:4" ht="15" customHeight="1">
      <c r="A47" s="713" t="s">
        <v>894</v>
      </c>
      <c r="B47" s="714" t="s">
        <v>895</v>
      </c>
      <c r="C47" s="715" t="s">
        <v>88</v>
      </c>
      <c r="D47" s="716">
        <v>2160</v>
      </c>
    </row>
    <row r="48" spans="1:4" ht="60" customHeight="1">
      <c r="A48" s="713" t="s">
        <v>896</v>
      </c>
      <c r="B48" s="714" t="s">
        <v>897</v>
      </c>
      <c r="C48" s="715" t="s">
        <v>88</v>
      </c>
      <c r="D48" s="716">
        <v>450</v>
      </c>
    </row>
    <row r="49" spans="1:4" ht="15" customHeight="1">
      <c r="A49" s="713" t="s">
        <v>898</v>
      </c>
      <c r="B49" s="714" t="s">
        <v>899</v>
      </c>
      <c r="C49" s="715" t="s">
        <v>88</v>
      </c>
      <c r="D49" s="716">
        <v>655</v>
      </c>
    </row>
    <row r="50" spans="1:4" ht="15" customHeight="1">
      <c r="A50" s="713" t="s">
        <v>900</v>
      </c>
      <c r="B50" s="714" t="s">
        <v>901</v>
      </c>
      <c r="C50" s="715" t="s">
        <v>88</v>
      </c>
      <c r="D50" s="716">
        <v>720</v>
      </c>
    </row>
    <row r="51" spans="1:4" ht="15" customHeight="1">
      <c r="A51" s="713" t="s">
        <v>902</v>
      </c>
      <c r="B51" s="714" t="s">
        <v>903</v>
      </c>
      <c r="C51" s="715" t="s">
        <v>88</v>
      </c>
      <c r="D51" s="716">
        <v>610</v>
      </c>
    </row>
    <row r="52" spans="1:4" ht="30" customHeight="1">
      <c r="A52" s="713" t="s">
        <v>904</v>
      </c>
      <c r="B52" s="714" t="s">
        <v>905</v>
      </c>
      <c r="C52" s="715" t="s">
        <v>88</v>
      </c>
      <c r="D52" s="716">
        <v>660</v>
      </c>
    </row>
    <row r="53" spans="1:4" ht="15" customHeight="1">
      <c r="A53" s="713" t="s">
        <v>906</v>
      </c>
      <c r="B53" s="714" t="s">
        <v>907</v>
      </c>
      <c r="C53" s="715" t="s">
        <v>88</v>
      </c>
      <c r="D53" s="716">
        <v>610</v>
      </c>
    </row>
    <row r="54" spans="1:4" ht="30" customHeight="1">
      <c r="A54" s="717" t="s">
        <v>908</v>
      </c>
      <c r="B54" s="718" t="s">
        <v>966</v>
      </c>
      <c r="C54" s="719" t="s">
        <v>88</v>
      </c>
      <c r="D54" s="720">
        <v>590</v>
      </c>
    </row>
    <row r="55" spans="1:4" s="731" customFormat="1" ht="16.5" customHeight="1">
      <c r="A55" s="821" t="s">
        <v>909</v>
      </c>
      <c r="B55" s="822"/>
      <c r="C55" s="822"/>
      <c r="D55" s="823"/>
    </row>
    <row r="56" spans="1:4" ht="15" customHeight="1">
      <c r="A56" s="709" t="s">
        <v>910</v>
      </c>
      <c r="B56" s="710" t="s">
        <v>911</v>
      </c>
      <c r="C56" s="711" t="s">
        <v>88</v>
      </c>
      <c r="D56" s="712">
        <v>340</v>
      </c>
    </row>
    <row r="57" spans="1:4" ht="15" customHeight="1">
      <c r="A57" s="713" t="s">
        <v>912</v>
      </c>
      <c r="B57" s="714" t="s">
        <v>967</v>
      </c>
      <c r="C57" s="715" t="s">
        <v>88</v>
      </c>
      <c r="D57" s="716">
        <v>200</v>
      </c>
    </row>
    <row r="58" spans="1:4" ht="15" customHeight="1">
      <c r="A58" s="713" t="s">
        <v>913</v>
      </c>
      <c r="B58" s="714" t="s">
        <v>968</v>
      </c>
      <c r="C58" s="715" t="s">
        <v>88</v>
      </c>
      <c r="D58" s="716">
        <v>340</v>
      </c>
    </row>
    <row r="59" spans="1:4" ht="15" customHeight="1">
      <c r="A59" s="713" t="s">
        <v>914</v>
      </c>
      <c r="B59" s="714" t="s">
        <v>915</v>
      </c>
      <c r="C59" s="715" t="s">
        <v>88</v>
      </c>
      <c r="D59" s="716">
        <v>400</v>
      </c>
    </row>
    <row r="60" spans="1:4" ht="30" customHeight="1">
      <c r="A60" s="713" t="s">
        <v>916</v>
      </c>
      <c r="B60" s="714" t="s">
        <v>917</v>
      </c>
      <c r="C60" s="715" t="s">
        <v>88</v>
      </c>
      <c r="D60" s="716">
        <v>400</v>
      </c>
    </row>
    <row r="61" spans="1:4" ht="30" customHeight="1">
      <c r="A61" s="713" t="s">
        <v>918</v>
      </c>
      <c r="B61" s="714" t="s">
        <v>919</v>
      </c>
      <c r="C61" s="715" t="s">
        <v>88</v>
      </c>
      <c r="D61" s="716">
        <v>400</v>
      </c>
    </row>
    <row r="62" spans="1:4" ht="15" customHeight="1">
      <c r="A62" s="713" t="s">
        <v>920</v>
      </c>
      <c r="B62" s="714" t="s">
        <v>921</v>
      </c>
      <c r="C62" s="715" t="s">
        <v>88</v>
      </c>
      <c r="D62" s="716">
        <v>280</v>
      </c>
    </row>
    <row r="63" spans="1:4" ht="15" customHeight="1">
      <c r="A63" s="713" t="s">
        <v>922</v>
      </c>
      <c r="B63" s="714" t="s">
        <v>923</v>
      </c>
      <c r="C63" s="715" t="s">
        <v>88</v>
      </c>
      <c r="D63" s="716">
        <v>380</v>
      </c>
    </row>
    <row r="64" spans="1:4" ht="15" customHeight="1">
      <c r="A64" s="713" t="s">
        <v>924</v>
      </c>
      <c r="B64" s="714" t="s">
        <v>925</v>
      </c>
      <c r="C64" s="715" t="s">
        <v>88</v>
      </c>
      <c r="D64" s="716">
        <v>280</v>
      </c>
    </row>
    <row r="65" spans="1:4" ht="15" customHeight="1">
      <c r="A65" s="713" t="s">
        <v>926</v>
      </c>
      <c r="B65" s="714" t="s">
        <v>927</v>
      </c>
      <c r="C65" s="715" t="s">
        <v>88</v>
      </c>
      <c r="D65" s="716">
        <v>380</v>
      </c>
    </row>
    <row r="66" spans="1:4" ht="15" customHeight="1">
      <c r="A66" s="713" t="s">
        <v>928</v>
      </c>
      <c r="B66" s="714" t="s">
        <v>929</v>
      </c>
      <c r="C66" s="715" t="s">
        <v>88</v>
      </c>
      <c r="D66" s="716">
        <v>1150</v>
      </c>
    </row>
    <row r="67" spans="1:4" ht="15" customHeight="1">
      <c r="A67" s="713" t="s">
        <v>930</v>
      </c>
      <c r="B67" s="714" t="s">
        <v>931</v>
      </c>
      <c r="C67" s="715" t="s">
        <v>88</v>
      </c>
      <c r="D67" s="716">
        <v>1150</v>
      </c>
    </row>
    <row r="68" spans="1:4" ht="15" customHeight="1">
      <c r="A68" s="713" t="s">
        <v>932</v>
      </c>
      <c r="B68" s="714" t="s">
        <v>933</v>
      </c>
      <c r="C68" s="715" t="s">
        <v>88</v>
      </c>
      <c r="D68" s="716">
        <v>1050</v>
      </c>
    </row>
    <row r="69" spans="1:4" ht="30" customHeight="1">
      <c r="A69" s="713" t="s">
        <v>934</v>
      </c>
      <c r="B69" s="714" t="s">
        <v>935</v>
      </c>
      <c r="C69" s="715" t="s">
        <v>88</v>
      </c>
      <c r="D69" s="716">
        <v>625</v>
      </c>
    </row>
    <row r="70" spans="1:4" ht="30" customHeight="1">
      <c r="A70" s="713" t="s">
        <v>936</v>
      </c>
      <c r="B70" s="714" t="s">
        <v>969</v>
      </c>
      <c r="C70" s="715" t="s">
        <v>88</v>
      </c>
      <c r="D70" s="716">
        <v>625</v>
      </c>
    </row>
    <row r="71" spans="1:4" ht="30" customHeight="1">
      <c r="A71" s="713" t="s">
        <v>937</v>
      </c>
      <c r="B71" s="714" t="s">
        <v>970</v>
      </c>
      <c r="C71" s="715" t="s">
        <v>88</v>
      </c>
      <c r="D71" s="716">
        <v>625</v>
      </c>
    </row>
    <row r="72" spans="1:4" ht="30" customHeight="1">
      <c r="A72" s="713" t="s">
        <v>938</v>
      </c>
      <c r="B72" s="714" t="s">
        <v>971</v>
      </c>
      <c r="C72" s="715" t="s">
        <v>88</v>
      </c>
      <c r="D72" s="716">
        <v>625</v>
      </c>
    </row>
    <row r="73" spans="1:4" ht="15" customHeight="1">
      <c r="A73" s="713" t="s">
        <v>939</v>
      </c>
      <c r="B73" s="714" t="s">
        <v>972</v>
      </c>
      <c r="C73" s="715" t="s">
        <v>88</v>
      </c>
      <c r="D73" s="716">
        <v>450</v>
      </c>
    </row>
    <row r="74" spans="1:4" ht="15" customHeight="1">
      <c r="A74" s="713" t="s">
        <v>940</v>
      </c>
      <c r="B74" s="714" t="s">
        <v>973</v>
      </c>
      <c r="C74" s="715" t="s">
        <v>88</v>
      </c>
      <c r="D74" s="716">
        <v>350</v>
      </c>
    </row>
    <row r="75" spans="1:4" ht="46.5" customHeight="1">
      <c r="A75" s="713" t="s">
        <v>941</v>
      </c>
      <c r="B75" s="714" t="s">
        <v>942</v>
      </c>
      <c r="C75" s="715" t="s">
        <v>88</v>
      </c>
      <c r="D75" s="716">
        <v>650</v>
      </c>
    </row>
    <row r="76" spans="1:4" ht="38.25">
      <c r="A76" s="713" t="s">
        <v>943</v>
      </c>
      <c r="B76" s="714" t="s">
        <v>944</v>
      </c>
      <c r="C76" s="715" t="s">
        <v>88</v>
      </c>
      <c r="D76" s="716">
        <v>650</v>
      </c>
    </row>
    <row r="77" spans="1:4" ht="51">
      <c r="A77" s="713" t="s">
        <v>997</v>
      </c>
      <c r="B77" s="743" t="s">
        <v>998</v>
      </c>
      <c r="C77" s="715" t="s">
        <v>88</v>
      </c>
      <c r="D77" s="744">
        <v>4080</v>
      </c>
    </row>
    <row r="78" spans="1:4" s="731" customFormat="1" ht="12.75">
      <c r="A78" s="824" t="s">
        <v>945</v>
      </c>
      <c r="B78" s="825"/>
      <c r="C78" s="825"/>
      <c r="D78" s="826"/>
    </row>
    <row r="79" spans="1:4" ht="25.5">
      <c r="A79" s="721" t="s">
        <v>946</v>
      </c>
      <c r="B79" s="722" t="s">
        <v>947</v>
      </c>
      <c r="C79" s="723" t="s">
        <v>948</v>
      </c>
      <c r="D79" s="724">
        <v>200</v>
      </c>
    </row>
    <row r="80" spans="1:4" ht="15" customHeight="1">
      <c r="A80" s="717" t="s">
        <v>949</v>
      </c>
      <c r="B80" s="718" t="s">
        <v>950</v>
      </c>
      <c r="C80" s="719" t="s">
        <v>951</v>
      </c>
      <c r="D80" s="720">
        <v>100</v>
      </c>
    </row>
    <row r="81" spans="1:4" ht="15" customHeight="1">
      <c r="A81" s="725"/>
      <c r="B81" s="726"/>
      <c r="C81" s="727"/>
      <c r="D81" s="728"/>
    </row>
    <row r="82" ht="12.75">
      <c r="A82" s="729" t="s">
        <v>952</v>
      </c>
    </row>
  </sheetData>
  <sheetProtection/>
  <mergeCells count="5">
    <mergeCell ref="A1:D1"/>
    <mergeCell ref="A5:D5"/>
    <mergeCell ref="A28:D28"/>
    <mergeCell ref="A55:D55"/>
    <mergeCell ref="A78:D78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:D83"/>
    </sheetView>
  </sheetViews>
  <sheetFormatPr defaultColWidth="9.00390625" defaultRowHeight="12.75"/>
  <cols>
    <col min="1" max="1" width="5.125" style="108" customWidth="1"/>
    <col min="2" max="2" width="65.875" style="108" customWidth="1"/>
    <col min="3" max="3" width="13.125" style="108" customWidth="1"/>
    <col min="4" max="4" width="12.625" style="108" customWidth="1"/>
    <col min="5" max="16384" width="9.125" style="108" customWidth="1"/>
  </cols>
  <sheetData>
    <row r="1" spans="1:4" ht="38.25" customHeight="1">
      <c r="A1" s="820" t="s">
        <v>974</v>
      </c>
      <c r="B1" s="820"/>
      <c r="C1" s="820"/>
      <c r="D1" s="820"/>
    </row>
    <row r="2" spans="1:4" ht="15" customHeight="1">
      <c r="A2" s="730"/>
      <c r="B2" s="730"/>
      <c r="C2" s="730"/>
      <c r="D2" s="730"/>
    </row>
    <row r="3" ht="12.75">
      <c r="D3" s="141" t="s">
        <v>320</v>
      </c>
    </row>
    <row r="4" spans="1:4" ht="29.25" customHeight="1">
      <c r="A4" s="707" t="s">
        <v>218</v>
      </c>
      <c r="B4" s="707" t="s">
        <v>219</v>
      </c>
      <c r="C4" s="708" t="s">
        <v>296</v>
      </c>
      <c r="D4" s="708" t="s">
        <v>836</v>
      </c>
    </row>
    <row r="5" spans="1:4" s="731" customFormat="1" ht="12.75">
      <c r="A5" s="821" t="s">
        <v>975</v>
      </c>
      <c r="B5" s="822"/>
      <c r="C5" s="822"/>
      <c r="D5" s="823"/>
    </row>
    <row r="6" spans="1:4" ht="15" customHeight="1">
      <c r="A6" s="709" t="s">
        <v>222</v>
      </c>
      <c r="B6" s="710" t="s">
        <v>838</v>
      </c>
      <c r="C6" s="711" t="s">
        <v>88</v>
      </c>
      <c r="D6" s="712">
        <v>1100</v>
      </c>
    </row>
    <row r="7" spans="1:4" ht="15" customHeight="1">
      <c r="A7" s="713" t="s">
        <v>224</v>
      </c>
      <c r="B7" s="714" t="s">
        <v>954</v>
      </c>
      <c r="C7" s="715" t="s">
        <v>88</v>
      </c>
      <c r="D7" s="716">
        <v>615</v>
      </c>
    </row>
    <row r="8" spans="1:4" ht="15" customHeight="1">
      <c r="A8" s="713" t="s">
        <v>226</v>
      </c>
      <c r="B8" s="714" t="s">
        <v>955</v>
      </c>
      <c r="C8" s="715" t="s">
        <v>88</v>
      </c>
      <c r="D8" s="716">
        <v>625</v>
      </c>
    </row>
    <row r="9" spans="1:4" ht="15" customHeight="1">
      <c r="A9" s="713" t="s">
        <v>228</v>
      </c>
      <c r="B9" s="714" t="s">
        <v>839</v>
      </c>
      <c r="C9" s="715" t="s">
        <v>88</v>
      </c>
      <c r="D9" s="716">
        <v>770</v>
      </c>
    </row>
    <row r="10" spans="1:4" ht="15" customHeight="1">
      <c r="A10" s="713" t="s">
        <v>230</v>
      </c>
      <c r="B10" s="714" t="s">
        <v>840</v>
      </c>
      <c r="C10" s="715" t="s">
        <v>88</v>
      </c>
      <c r="D10" s="716">
        <v>660</v>
      </c>
    </row>
    <row r="11" spans="1:4" ht="15" customHeight="1">
      <c r="A11" s="713" t="s">
        <v>193</v>
      </c>
      <c r="B11" s="714" t="s">
        <v>841</v>
      </c>
      <c r="C11" s="715" t="s">
        <v>88</v>
      </c>
      <c r="D11" s="716">
        <v>880</v>
      </c>
    </row>
    <row r="12" spans="1:4" ht="15" customHeight="1">
      <c r="A12" s="713" t="s">
        <v>195</v>
      </c>
      <c r="B12" s="714" t="s">
        <v>956</v>
      </c>
      <c r="C12" s="715" t="s">
        <v>88</v>
      </c>
      <c r="D12" s="716">
        <v>1100</v>
      </c>
    </row>
    <row r="13" spans="1:4" ht="15" customHeight="1">
      <c r="A13" s="713" t="s">
        <v>196</v>
      </c>
      <c r="B13" s="714" t="s">
        <v>957</v>
      </c>
      <c r="C13" s="715" t="s">
        <v>88</v>
      </c>
      <c r="D13" s="716">
        <v>940</v>
      </c>
    </row>
    <row r="14" spans="1:4" ht="30" customHeight="1">
      <c r="A14" s="713" t="s">
        <v>197</v>
      </c>
      <c r="B14" s="714" t="s">
        <v>958</v>
      </c>
      <c r="C14" s="715" t="s">
        <v>88</v>
      </c>
      <c r="D14" s="716">
        <v>920</v>
      </c>
    </row>
    <row r="15" spans="1:4" ht="15" customHeight="1">
      <c r="A15" s="713" t="s">
        <v>198</v>
      </c>
      <c r="B15" s="714" t="s">
        <v>959</v>
      </c>
      <c r="C15" s="715" t="s">
        <v>88</v>
      </c>
      <c r="D15" s="716">
        <v>460</v>
      </c>
    </row>
    <row r="16" spans="1:4" ht="15" customHeight="1">
      <c r="A16" s="713" t="s">
        <v>842</v>
      </c>
      <c r="B16" s="714" t="s">
        <v>960</v>
      </c>
      <c r="C16" s="715" t="s">
        <v>88</v>
      </c>
      <c r="D16" s="716">
        <v>410</v>
      </c>
    </row>
    <row r="17" spans="1:4" ht="30" customHeight="1">
      <c r="A17" s="713" t="s">
        <v>843</v>
      </c>
      <c r="B17" s="714" t="s">
        <v>961</v>
      </c>
      <c r="C17" s="715" t="s">
        <v>88</v>
      </c>
      <c r="D17" s="716">
        <v>710</v>
      </c>
    </row>
    <row r="18" spans="1:4" ht="15" customHeight="1">
      <c r="A18" s="713" t="s">
        <v>844</v>
      </c>
      <c r="B18" s="714" t="s">
        <v>845</v>
      </c>
      <c r="C18" s="715" t="s">
        <v>88</v>
      </c>
      <c r="D18" s="716">
        <v>320</v>
      </c>
    </row>
    <row r="19" spans="1:4" ht="15" customHeight="1">
      <c r="A19" s="713" t="s">
        <v>846</v>
      </c>
      <c r="B19" s="714" t="s">
        <v>847</v>
      </c>
      <c r="C19" s="715" t="s">
        <v>88</v>
      </c>
      <c r="D19" s="716">
        <v>390</v>
      </c>
    </row>
    <row r="20" spans="1:4" ht="15" customHeight="1">
      <c r="A20" s="713" t="s">
        <v>848</v>
      </c>
      <c r="B20" s="714" t="s">
        <v>849</v>
      </c>
      <c r="C20" s="715" t="s">
        <v>88</v>
      </c>
      <c r="D20" s="716">
        <v>770</v>
      </c>
    </row>
    <row r="21" spans="1:4" ht="15" customHeight="1">
      <c r="A21" s="713" t="s">
        <v>850</v>
      </c>
      <c r="B21" s="714" t="s">
        <v>851</v>
      </c>
      <c r="C21" s="715" t="s">
        <v>88</v>
      </c>
      <c r="D21" s="716">
        <v>710</v>
      </c>
    </row>
    <row r="22" spans="1:4" ht="30" customHeight="1">
      <c r="A22" s="713" t="s">
        <v>852</v>
      </c>
      <c r="B22" s="714" t="s">
        <v>853</v>
      </c>
      <c r="C22" s="715" t="s">
        <v>88</v>
      </c>
      <c r="D22" s="716">
        <v>740</v>
      </c>
    </row>
    <row r="23" spans="1:4" ht="15" customHeight="1">
      <c r="A23" s="713" t="s">
        <v>854</v>
      </c>
      <c r="B23" s="714" t="s">
        <v>855</v>
      </c>
      <c r="C23" s="715" t="s">
        <v>88</v>
      </c>
      <c r="D23" s="716">
        <v>870</v>
      </c>
    </row>
    <row r="24" spans="1:4" ht="15" customHeight="1">
      <c r="A24" s="713" t="s">
        <v>856</v>
      </c>
      <c r="B24" s="714" t="s">
        <v>857</v>
      </c>
      <c r="C24" s="715" t="s">
        <v>88</v>
      </c>
      <c r="D24" s="716">
        <v>1420</v>
      </c>
    </row>
    <row r="25" spans="1:4" ht="15" customHeight="1">
      <c r="A25" s="713" t="s">
        <v>858</v>
      </c>
      <c r="B25" s="714" t="s">
        <v>962</v>
      </c>
      <c r="C25" s="715" t="s">
        <v>88</v>
      </c>
      <c r="D25" s="716">
        <v>555</v>
      </c>
    </row>
    <row r="26" spans="1:4" ht="15" customHeight="1">
      <c r="A26" s="713" t="s">
        <v>859</v>
      </c>
      <c r="B26" s="714" t="s">
        <v>860</v>
      </c>
      <c r="C26" s="715" t="s">
        <v>88</v>
      </c>
      <c r="D26" s="716">
        <v>560</v>
      </c>
    </row>
    <row r="27" spans="1:4" ht="15" customHeight="1">
      <c r="A27" s="713" t="s">
        <v>861</v>
      </c>
      <c r="B27" s="714" t="s">
        <v>963</v>
      </c>
      <c r="C27" s="715" t="s">
        <v>88</v>
      </c>
      <c r="D27" s="716">
        <v>1950</v>
      </c>
    </row>
    <row r="28" spans="1:4" ht="15" customHeight="1">
      <c r="A28" s="717" t="s">
        <v>976</v>
      </c>
      <c r="B28" s="718" t="s">
        <v>977</v>
      </c>
      <c r="C28" s="719" t="s">
        <v>88</v>
      </c>
      <c r="D28" s="720">
        <v>450</v>
      </c>
    </row>
    <row r="29" spans="1:4" s="731" customFormat="1" ht="16.5" customHeight="1">
      <c r="A29" s="821" t="s">
        <v>978</v>
      </c>
      <c r="B29" s="822"/>
      <c r="C29" s="822"/>
      <c r="D29" s="823"/>
    </row>
    <row r="30" spans="1:4" ht="15" customHeight="1">
      <c r="A30" s="709" t="s">
        <v>298</v>
      </c>
      <c r="B30" s="710" t="s">
        <v>863</v>
      </c>
      <c r="C30" s="711" t="s">
        <v>88</v>
      </c>
      <c r="D30" s="712">
        <v>1930</v>
      </c>
    </row>
    <row r="31" spans="1:4" ht="30" customHeight="1">
      <c r="A31" s="713" t="s">
        <v>299</v>
      </c>
      <c r="B31" s="714" t="s">
        <v>864</v>
      </c>
      <c r="C31" s="715" t="s">
        <v>88</v>
      </c>
      <c r="D31" s="716">
        <v>1950</v>
      </c>
    </row>
    <row r="32" spans="1:4" ht="15" customHeight="1">
      <c r="A32" s="713" t="s">
        <v>300</v>
      </c>
      <c r="B32" s="714" t="s">
        <v>865</v>
      </c>
      <c r="C32" s="715" t="s">
        <v>88</v>
      </c>
      <c r="D32" s="716">
        <v>1920</v>
      </c>
    </row>
    <row r="33" spans="1:4" ht="30" customHeight="1">
      <c r="A33" s="713" t="s">
        <v>866</v>
      </c>
      <c r="B33" s="714" t="s">
        <v>867</v>
      </c>
      <c r="C33" s="715" t="s">
        <v>88</v>
      </c>
      <c r="D33" s="716">
        <v>1960</v>
      </c>
    </row>
    <row r="34" spans="1:4" ht="30" customHeight="1">
      <c r="A34" s="713" t="s">
        <v>868</v>
      </c>
      <c r="B34" s="714" t="s">
        <v>869</v>
      </c>
      <c r="C34" s="715" t="s">
        <v>88</v>
      </c>
      <c r="D34" s="716">
        <v>1820</v>
      </c>
    </row>
    <row r="35" spans="1:4" ht="30" customHeight="1">
      <c r="A35" s="713" t="s">
        <v>870</v>
      </c>
      <c r="B35" s="714" t="s">
        <v>964</v>
      </c>
      <c r="C35" s="715" t="s">
        <v>88</v>
      </c>
      <c r="D35" s="716">
        <v>1960</v>
      </c>
    </row>
    <row r="36" spans="1:4" ht="15" customHeight="1">
      <c r="A36" s="713" t="s">
        <v>871</v>
      </c>
      <c r="B36" s="714" t="s">
        <v>872</v>
      </c>
      <c r="C36" s="715" t="s">
        <v>88</v>
      </c>
      <c r="D36" s="716">
        <v>1370</v>
      </c>
    </row>
    <row r="37" spans="1:4" ht="15" customHeight="1">
      <c r="A37" s="713" t="s">
        <v>873</v>
      </c>
      <c r="B37" s="714" t="s">
        <v>874</v>
      </c>
      <c r="C37" s="715" t="s">
        <v>88</v>
      </c>
      <c r="D37" s="716">
        <v>1570</v>
      </c>
    </row>
    <row r="38" spans="1:4" ht="15" customHeight="1">
      <c r="A38" s="713" t="s">
        <v>875</v>
      </c>
      <c r="B38" s="714" t="s">
        <v>876</v>
      </c>
      <c r="C38" s="715" t="s">
        <v>88</v>
      </c>
      <c r="D38" s="716">
        <v>1130</v>
      </c>
    </row>
    <row r="39" spans="1:4" ht="15" customHeight="1">
      <c r="A39" s="713" t="s">
        <v>877</v>
      </c>
      <c r="B39" s="714" t="s">
        <v>878</v>
      </c>
      <c r="C39" s="715" t="s">
        <v>88</v>
      </c>
      <c r="D39" s="716">
        <v>1240</v>
      </c>
    </row>
    <row r="40" spans="1:4" ht="15" customHeight="1">
      <c r="A40" s="713" t="s">
        <v>879</v>
      </c>
      <c r="B40" s="714" t="s">
        <v>880</v>
      </c>
      <c r="C40" s="715" t="s">
        <v>88</v>
      </c>
      <c r="D40" s="716">
        <v>1755</v>
      </c>
    </row>
    <row r="41" spans="1:4" ht="15" customHeight="1">
      <c r="A41" s="713" t="s">
        <v>881</v>
      </c>
      <c r="B41" s="714" t="s">
        <v>882</v>
      </c>
      <c r="C41" s="715" t="s">
        <v>88</v>
      </c>
      <c r="D41" s="716">
        <v>1680</v>
      </c>
    </row>
    <row r="42" spans="1:4" ht="15" customHeight="1">
      <c r="A42" s="713" t="s">
        <v>883</v>
      </c>
      <c r="B42" s="714" t="s">
        <v>884</v>
      </c>
      <c r="C42" s="715" t="s">
        <v>88</v>
      </c>
      <c r="D42" s="716">
        <v>1960</v>
      </c>
    </row>
    <row r="43" spans="1:4" ht="15" customHeight="1">
      <c r="A43" s="713" t="s">
        <v>885</v>
      </c>
      <c r="B43" s="714" t="s">
        <v>886</v>
      </c>
      <c r="C43" s="715" t="s">
        <v>88</v>
      </c>
      <c r="D43" s="716">
        <v>1880</v>
      </c>
    </row>
    <row r="44" spans="1:4" ht="15" customHeight="1">
      <c r="A44" s="713" t="s">
        <v>887</v>
      </c>
      <c r="B44" s="714" t="s">
        <v>888</v>
      </c>
      <c r="C44" s="715" t="s">
        <v>88</v>
      </c>
      <c r="D44" s="716">
        <v>990</v>
      </c>
    </row>
    <row r="45" spans="1:4" ht="30.75" customHeight="1">
      <c r="A45" s="713" t="s">
        <v>889</v>
      </c>
      <c r="B45" s="714" t="s">
        <v>965</v>
      </c>
      <c r="C45" s="715" t="s">
        <v>88</v>
      </c>
      <c r="D45" s="716">
        <v>1040</v>
      </c>
    </row>
    <row r="46" spans="1:4" ht="15" customHeight="1">
      <c r="A46" s="713" t="s">
        <v>890</v>
      </c>
      <c r="B46" s="714" t="s">
        <v>891</v>
      </c>
      <c r="C46" s="715" t="s">
        <v>88</v>
      </c>
      <c r="D46" s="716">
        <v>2150</v>
      </c>
    </row>
    <row r="47" spans="1:4" ht="15" customHeight="1">
      <c r="A47" s="713" t="s">
        <v>892</v>
      </c>
      <c r="B47" s="714" t="s">
        <v>893</v>
      </c>
      <c r="C47" s="715" t="s">
        <v>88</v>
      </c>
      <c r="D47" s="716">
        <v>2200</v>
      </c>
    </row>
    <row r="48" spans="1:4" ht="15" customHeight="1">
      <c r="A48" s="713" t="s">
        <v>894</v>
      </c>
      <c r="B48" s="714" t="s">
        <v>895</v>
      </c>
      <c r="C48" s="715" t="s">
        <v>88</v>
      </c>
      <c r="D48" s="716">
        <v>2160</v>
      </c>
    </row>
    <row r="49" spans="1:4" ht="60" customHeight="1">
      <c r="A49" s="713" t="s">
        <v>896</v>
      </c>
      <c r="B49" s="714" t="s">
        <v>897</v>
      </c>
      <c r="C49" s="715" t="s">
        <v>88</v>
      </c>
      <c r="D49" s="716">
        <v>450</v>
      </c>
    </row>
    <row r="50" spans="1:4" ht="15" customHeight="1">
      <c r="A50" s="713" t="s">
        <v>898</v>
      </c>
      <c r="B50" s="714" t="s">
        <v>899</v>
      </c>
      <c r="C50" s="715" t="s">
        <v>88</v>
      </c>
      <c r="D50" s="716">
        <v>655</v>
      </c>
    </row>
    <row r="51" spans="1:4" ht="15" customHeight="1">
      <c r="A51" s="713" t="s">
        <v>900</v>
      </c>
      <c r="B51" s="714" t="s">
        <v>901</v>
      </c>
      <c r="C51" s="715" t="s">
        <v>88</v>
      </c>
      <c r="D51" s="716">
        <v>720</v>
      </c>
    </row>
    <row r="52" spans="1:4" ht="15" customHeight="1">
      <c r="A52" s="713" t="s">
        <v>902</v>
      </c>
      <c r="B52" s="714" t="s">
        <v>903</v>
      </c>
      <c r="C52" s="715" t="s">
        <v>88</v>
      </c>
      <c r="D52" s="716">
        <v>610</v>
      </c>
    </row>
    <row r="53" spans="1:4" ht="30" customHeight="1">
      <c r="A53" s="713" t="s">
        <v>904</v>
      </c>
      <c r="B53" s="714" t="s">
        <v>905</v>
      </c>
      <c r="C53" s="715" t="s">
        <v>88</v>
      </c>
      <c r="D53" s="716">
        <v>660</v>
      </c>
    </row>
    <row r="54" spans="1:4" ht="15" customHeight="1">
      <c r="A54" s="713" t="s">
        <v>906</v>
      </c>
      <c r="B54" s="714" t="s">
        <v>907</v>
      </c>
      <c r="C54" s="715" t="s">
        <v>88</v>
      </c>
      <c r="D54" s="716">
        <v>610</v>
      </c>
    </row>
    <row r="55" spans="1:4" ht="30" customHeight="1">
      <c r="A55" s="717" t="s">
        <v>908</v>
      </c>
      <c r="B55" s="718" t="s">
        <v>966</v>
      </c>
      <c r="C55" s="719" t="s">
        <v>88</v>
      </c>
      <c r="D55" s="720">
        <v>590</v>
      </c>
    </row>
    <row r="56" spans="1:4" s="731" customFormat="1" ht="16.5" customHeight="1">
      <c r="A56" s="821" t="s">
        <v>979</v>
      </c>
      <c r="B56" s="822"/>
      <c r="C56" s="822"/>
      <c r="D56" s="823"/>
    </row>
    <row r="57" spans="1:4" ht="15" customHeight="1">
      <c r="A57" s="709" t="s">
        <v>910</v>
      </c>
      <c r="B57" s="710" t="s">
        <v>911</v>
      </c>
      <c r="C57" s="711" t="s">
        <v>88</v>
      </c>
      <c r="D57" s="712">
        <v>340</v>
      </c>
    </row>
    <row r="58" spans="1:4" ht="15" customHeight="1">
      <c r="A58" s="713" t="s">
        <v>912</v>
      </c>
      <c r="B58" s="714" t="s">
        <v>967</v>
      </c>
      <c r="C58" s="715" t="s">
        <v>88</v>
      </c>
      <c r="D58" s="716">
        <v>200</v>
      </c>
    </row>
    <row r="59" spans="1:4" ht="15" customHeight="1">
      <c r="A59" s="713" t="s">
        <v>913</v>
      </c>
      <c r="B59" s="714" t="s">
        <v>968</v>
      </c>
      <c r="C59" s="715" t="s">
        <v>88</v>
      </c>
      <c r="D59" s="716">
        <v>340</v>
      </c>
    </row>
    <row r="60" spans="1:4" ht="15" customHeight="1">
      <c r="A60" s="713" t="s">
        <v>914</v>
      </c>
      <c r="B60" s="714" t="s">
        <v>915</v>
      </c>
      <c r="C60" s="715" t="s">
        <v>88</v>
      </c>
      <c r="D60" s="716">
        <v>400</v>
      </c>
    </row>
    <row r="61" spans="1:4" ht="30" customHeight="1">
      <c r="A61" s="713" t="s">
        <v>916</v>
      </c>
      <c r="B61" s="714" t="s">
        <v>917</v>
      </c>
      <c r="C61" s="715" t="s">
        <v>88</v>
      </c>
      <c r="D61" s="716">
        <v>400</v>
      </c>
    </row>
    <row r="62" spans="1:4" ht="30" customHeight="1">
      <c r="A62" s="713" t="s">
        <v>918</v>
      </c>
      <c r="B62" s="714" t="s">
        <v>919</v>
      </c>
      <c r="C62" s="715" t="s">
        <v>88</v>
      </c>
      <c r="D62" s="716">
        <v>400</v>
      </c>
    </row>
    <row r="63" spans="1:4" ht="15" customHeight="1">
      <c r="A63" s="713" t="s">
        <v>920</v>
      </c>
      <c r="B63" s="714" t="s">
        <v>921</v>
      </c>
      <c r="C63" s="715" t="s">
        <v>88</v>
      </c>
      <c r="D63" s="716">
        <v>280</v>
      </c>
    </row>
    <row r="64" spans="1:4" ht="15" customHeight="1">
      <c r="A64" s="713" t="s">
        <v>922</v>
      </c>
      <c r="B64" s="714" t="s">
        <v>923</v>
      </c>
      <c r="C64" s="715" t="s">
        <v>88</v>
      </c>
      <c r="D64" s="716">
        <v>380</v>
      </c>
    </row>
    <row r="65" spans="1:4" ht="15" customHeight="1">
      <c r="A65" s="713" t="s">
        <v>924</v>
      </c>
      <c r="B65" s="714" t="s">
        <v>925</v>
      </c>
      <c r="C65" s="715" t="s">
        <v>88</v>
      </c>
      <c r="D65" s="716">
        <v>280</v>
      </c>
    </row>
    <row r="66" spans="1:4" ht="15" customHeight="1">
      <c r="A66" s="713" t="s">
        <v>926</v>
      </c>
      <c r="B66" s="714" t="s">
        <v>927</v>
      </c>
      <c r="C66" s="715" t="s">
        <v>88</v>
      </c>
      <c r="D66" s="716">
        <v>380</v>
      </c>
    </row>
    <row r="67" spans="1:4" ht="15" customHeight="1">
      <c r="A67" s="713" t="s">
        <v>928</v>
      </c>
      <c r="B67" s="714" t="s">
        <v>929</v>
      </c>
      <c r="C67" s="715" t="s">
        <v>88</v>
      </c>
      <c r="D67" s="716">
        <v>1150</v>
      </c>
    </row>
    <row r="68" spans="1:4" ht="15" customHeight="1">
      <c r="A68" s="713" t="s">
        <v>930</v>
      </c>
      <c r="B68" s="714" t="s">
        <v>931</v>
      </c>
      <c r="C68" s="715" t="s">
        <v>88</v>
      </c>
      <c r="D68" s="716">
        <v>1150</v>
      </c>
    </row>
    <row r="69" spans="1:4" ht="15" customHeight="1">
      <c r="A69" s="713" t="s">
        <v>932</v>
      </c>
      <c r="B69" s="714" t="s">
        <v>933</v>
      </c>
      <c r="C69" s="715" t="s">
        <v>88</v>
      </c>
      <c r="D69" s="716">
        <v>1050</v>
      </c>
    </row>
    <row r="70" spans="1:4" ht="30" customHeight="1">
      <c r="A70" s="713" t="s">
        <v>934</v>
      </c>
      <c r="B70" s="714" t="s">
        <v>935</v>
      </c>
      <c r="C70" s="715" t="s">
        <v>88</v>
      </c>
      <c r="D70" s="716">
        <v>625</v>
      </c>
    </row>
    <row r="71" spans="1:4" ht="30" customHeight="1">
      <c r="A71" s="713" t="s">
        <v>936</v>
      </c>
      <c r="B71" s="714" t="s">
        <v>969</v>
      </c>
      <c r="C71" s="715" t="s">
        <v>88</v>
      </c>
      <c r="D71" s="716">
        <v>625</v>
      </c>
    </row>
    <row r="72" spans="1:4" ht="30" customHeight="1">
      <c r="A72" s="713" t="s">
        <v>937</v>
      </c>
      <c r="B72" s="714" t="s">
        <v>970</v>
      </c>
      <c r="C72" s="715" t="s">
        <v>88</v>
      </c>
      <c r="D72" s="716">
        <v>625</v>
      </c>
    </row>
    <row r="73" spans="1:4" ht="30" customHeight="1">
      <c r="A73" s="713" t="s">
        <v>938</v>
      </c>
      <c r="B73" s="714" t="s">
        <v>971</v>
      </c>
      <c r="C73" s="715" t="s">
        <v>88</v>
      </c>
      <c r="D73" s="716">
        <v>625</v>
      </c>
    </row>
    <row r="74" spans="1:4" ht="15" customHeight="1">
      <c r="A74" s="713" t="s">
        <v>939</v>
      </c>
      <c r="B74" s="714" t="s">
        <v>972</v>
      </c>
      <c r="C74" s="715" t="s">
        <v>88</v>
      </c>
      <c r="D74" s="716">
        <v>450</v>
      </c>
    </row>
    <row r="75" spans="1:4" ht="15" customHeight="1">
      <c r="A75" s="713" t="s">
        <v>940</v>
      </c>
      <c r="B75" s="714" t="s">
        <v>973</v>
      </c>
      <c r="C75" s="715" t="s">
        <v>88</v>
      </c>
      <c r="D75" s="716">
        <v>350</v>
      </c>
    </row>
    <row r="76" spans="1:4" ht="46.5" customHeight="1">
      <c r="A76" s="713" t="s">
        <v>941</v>
      </c>
      <c r="B76" s="714" t="s">
        <v>942</v>
      </c>
      <c r="C76" s="715" t="s">
        <v>88</v>
      </c>
      <c r="D76" s="716">
        <v>650</v>
      </c>
    </row>
    <row r="77" spans="1:4" ht="38.25">
      <c r="A77" s="717" t="s">
        <v>943</v>
      </c>
      <c r="B77" s="718" t="s">
        <v>944</v>
      </c>
      <c r="C77" s="719" t="s">
        <v>88</v>
      </c>
      <c r="D77" s="720">
        <v>650</v>
      </c>
    </row>
    <row r="78" spans="1:4" s="731" customFormat="1" ht="12.75">
      <c r="A78" s="824" t="s">
        <v>980</v>
      </c>
      <c r="B78" s="825"/>
      <c r="C78" s="825"/>
      <c r="D78" s="826"/>
    </row>
    <row r="79" spans="1:4" ht="25.5">
      <c r="A79" s="721" t="s">
        <v>946</v>
      </c>
      <c r="B79" s="722" t="s">
        <v>947</v>
      </c>
      <c r="C79" s="723" t="s">
        <v>948</v>
      </c>
      <c r="D79" s="724">
        <v>200</v>
      </c>
    </row>
    <row r="80" spans="1:4" ht="15" customHeight="1">
      <c r="A80" s="717" t="s">
        <v>949</v>
      </c>
      <c r="B80" s="718" t="s">
        <v>950</v>
      </c>
      <c r="C80" s="719" t="s">
        <v>951</v>
      </c>
      <c r="D80" s="720">
        <v>100</v>
      </c>
    </row>
    <row r="81" spans="1:4" ht="15" customHeight="1">
      <c r="A81" s="725"/>
      <c r="B81" s="726"/>
      <c r="C81" s="727"/>
      <c r="D81" s="728"/>
    </row>
    <row r="82" ht="12.75">
      <c r="A82" s="729" t="s">
        <v>952</v>
      </c>
    </row>
  </sheetData>
  <sheetProtection/>
  <mergeCells count="5">
    <mergeCell ref="A1:D1"/>
    <mergeCell ref="A5:D5"/>
    <mergeCell ref="A29:D29"/>
    <mergeCell ref="A56:D56"/>
    <mergeCell ref="A78:D78"/>
  </mergeCells>
  <printOptions/>
  <pageMargins left="0.3937007874015748" right="0.3937007874015748" top="0.31496062992125984" bottom="0.2362204724409449" header="0.5118110236220472" footer="0.5118110236220472"/>
  <pageSetup fitToHeight="2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H61" sqref="H61"/>
    </sheetView>
  </sheetViews>
  <sheetFormatPr defaultColWidth="9.00390625" defaultRowHeight="12.75"/>
  <cols>
    <col min="1" max="1" width="65.625" style="108" customWidth="1"/>
    <col min="2" max="2" width="20.25390625" style="108" customWidth="1"/>
    <col min="3" max="3" width="17.125" style="108" customWidth="1"/>
    <col min="4" max="4" width="10.375" style="108" customWidth="1"/>
    <col min="5" max="5" width="9.125" style="108" customWidth="1"/>
    <col min="6" max="6" width="9.625" style="108" customWidth="1"/>
    <col min="7" max="8" width="9.25390625" style="108" customWidth="1"/>
    <col min="9" max="16384" width="9.125" style="108" customWidth="1"/>
  </cols>
  <sheetData>
    <row r="1" spans="1:6" ht="15">
      <c r="A1" s="340"/>
      <c r="B1" s="340"/>
      <c r="C1" s="340"/>
      <c r="D1" s="340"/>
      <c r="E1" s="340"/>
      <c r="F1" s="340"/>
    </row>
    <row r="2" spans="1:6" ht="15.75">
      <c r="A2" s="341" t="s">
        <v>495</v>
      </c>
      <c r="B2" s="342"/>
      <c r="C2" s="343"/>
      <c r="D2" s="342"/>
      <c r="E2" s="342"/>
      <c r="F2" s="342"/>
    </row>
    <row r="3" spans="1:6" ht="15.75">
      <c r="A3" s="341" t="s">
        <v>1051</v>
      </c>
      <c r="B3" s="342"/>
      <c r="C3" s="343"/>
      <c r="D3" s="342"/>
      <c r="E3" s="342"/>
      <c r="F3" s="342"/>
    </row>
    <row r="4" spans="1:6" ht="15.75">
      <c r="A4" s="344"/>
      <c r="B4" s="342"/>
      <c r="C4" s="343"/>
      <c r="D4" s="342"/>
      <c r="E4" s="342"/>
      <c r="F4" s="342"/>
    </row>
    <row r="5" spans="1:6" ht="15.75">
      <c r="A5" s="342"/>
      <c r="B5" s="342"/>
      <c r="C5" s="345" t="s">
        <v>201</v>
      </c>
      <c r="D5" s="346"/>
      <c r="E5" s="346"/>
      <c r="F5" s="346"/>
    </row>
    <row r="6" spans="1:6" ht="15.75">
      <c r="A6" s="347" t="s">
        <v>48</v>
      </c>
      <c r="B6" s="348" t="s">
        <v>413</v>
      </c>
      <c r="C6" s="349" t="s">
        <v>415</v>
      </c>
      <c r="D6" s="350"/>
      <c r="E6" s="350"/>
      <c r="F6" s="346"/>
    </row>
    <row r="7" spans="1:6" ht="15.75">
      <c r="A7" s="351"/>
      <c r="B7" s="352" t="s">
        <v>261</v>
      </c>
      <c r="C7" s="353" t="s">
        <v>7</v>
      </c>
      <c r="D7" s="354"/>
      <c r="E7" s="350"/>
      <c r="F7" s="346"/>
    </row>
    <row r="8" spans="1:6" ht="15.75">
      <c r="A8" s="628" t="s">
        <v>543</v>
      </c>
      <c r="B8" s="356"/>
      <c r="C8" s="629"/>
      <c r="D8" s="354"/>
      <c r="E8" s="350"/>
      <c r="F8" s="346"/>
    </row>
    <row r="9" spans="1:6" ht="15.75">
      <c r="A9" s="355" t="s">
        <v>496</v>
      </c>
      <c r="B9" s="356" t="s">
        <v>272</v>
      </c>
      <c r="C9" s="357">
        <v>672</v>
      </c>
      <c r="D9" s="354"/>
      <c r="E9" s="350"/>
      <c r="F9" s="346"/>
    </row>
    <row r="10" spans="1:6" ht="15.75">
      <c r="A10" s="358" t="s">
        <v>544</v>
      </c>
      <c r="B10" s="359" t="s">
        <v>6</v>
      </c>
      <c r="C10" s="360">
        <v>1466</v>
      </c>
      <c r="D10" s="361"/>
      <c r="E10" s="350"/>
      <c r="F10" s="346"/>
    </row>
    <row r="11" spans="1:6" ht="15.75">
      <c r="A11" s="362" t="s">
        <v>1112</v>
      </c>
      <c r="B11" s="356"/>
      <c r="C11" s="357"/>
      <c r="D11" s="361"/>
      <c r="E11" s="350"/>
      <c r="F11" s="346"/>
    </row>
    <row r="12" spans="1:6" ht="31.5">
      <c r="A12" s="788" t="s">
        <v>1114</v>
      </c>
      <c r="B12" s="356" t="s">
        <v>1113</v>
      </c>
      <c r="C12" s="357">
        <v>2780</v>
      </c>
      <c r="D12" s="361"/>
      <c r="E12" s="350"/>
      <c r="F12" s="346"/>
    </row>
    <row r="13" spans="1:6" ht="63">
      <c r="A13" s="788" t="s">
        <v>1115</v>
      </c>
      <c r="B13" s="356" t="s">
        <v>1113</v>
      </c>
      <c r="C13" s="357">
        <v>12116</v>
      </c>
      <c r="D13" s="361"/>
      <c r="E13" s="350"/>
      <c r="F13" s="346"/>
    </row>
    <row r="14" spans="1:6" ht="15.75">
      <c r="A14" s="364" t="s">
        <v>654</v>
      </c>
      <c r="B14" s="359" t="s">
        <v>273</v>
      </c>
      <c r="C14" s="360">
        <v>393</v>
      </c>
      <c r="D14" s="361"/>
      <c r="E14" s="350"/>
      <c r="F14" s="346"/>
    </row>
    <row r="15" spans="1:6" ht="15.75">
      <c r="A15" s="362" t="s">
        <v>655</v>
      </c>
      <c r="B15" s="356" t="s">
        <v>203</v>
      </c>
      <c r="C15" s="357">
        <v>252755</v>
      </c>
      <c r="D15" s="361"/>
      <c r="E15" s="350"/>
      <c r="F15" s="346"/>
    </row>
    <row r="16" spans="1:6" ht="15.75">
      <c r="A16" s="509" t="s">
        <v>1052</v>
      </c>
      <c r="B16" s="359" t="s">
        <v>624</v>
      </c>
      <c r="C16" s="360">
        <v>82398</v>
      </c>
      <c r="D16" s="361"/>
      <c r="E16" s="350"/>
      <c r="F16" s="346"/>
    </row>
    <row r="17" spans="1:6" ht="47.25">
      <c r="A17" s="530" t="s">
        <v>1108</v>
      </c>
      <c r="B17" s="359" t="s">
        <v>656</v>
      </c>
      <c r="C17" s="360">
        <v>33252</v>
      </c>
      <c r="D17" s="361"/>
      <c r="E17" s="350"/>
      <c r="F17" s="346"/>
    </row>
    <row r="18" spans="1:6" ht="31.5">
      <c r="A18" s="582" t="s">
        <v>1053</v>
      </c>
      <c r="B18" s="630" t="s">
        <v>675</v>
      </c>
      <c r="C18" s="360">
        <v>347</v>
      </c>
      <c r="D18" s="361"/>
      <c r="E18" s="350"/>
      <c r="F18" s="346"/>
    </row>
    <row r="19" spans="1:6" ht="15.75">
      <c r="A19" s="626" t="s">
        <v>1054</v>
      </c>
      <c r="B19" s="736" t="s">
        <v>835</v>
      </c>
      <c r="C19" s="508">
        <v>840</v>
      </c>
      <c r="D19" s="361"/>
      <c r="E19" s="350"/>
      <c r="F19" s="346"/>
    </row>
    <row r="20" spans="1:6" ht="31.5">
      <c r="A20" s="582" t="s">
        <v>1106</v>
      </c>
      <c r="B20" s="630" t="s">
        <v>1107</v>
      </c>
      <c r="C20" s="787">
        <v>890</v>
      </c>
      <c r="D20" s="361"/>
      <c r="E20" s="350"/>
      <c r="F20" s="346"/>
    </row>
    <row r="21" spans="1:6" ht="15.75">
      <c r="A21" s="582" t="s">
        <v>1136</v>
      </c>
      <c r="B21" s="630" t="s">
        <v>326</v>
      </c>
      <c r="C21" s="787">
        <v>10593</v>
      </c>
      <c r="D21" s="361"/>
      <c r="E21" s="350"/>
      <c r="F21" s="346"/>
    </row>
    <row r="22" spans="1:6" ht="15.75">
      <c r="A22" s="372" t="s">
        <v>545</v>
      </c>
      <c r="B22" s="365"/>
      <c r="C22" s="367"/>
      <c r="D22" s="361"/>
      <c r="E22" s="350"/>
      <c r="F22" s="346"/>
    </row>
    <row r="23" spans="1:6" ht="15.75">
      <c r="A23" s="355" t="s">
        <v>657</v>
      </c>
      <c r="B23" s="365"/>
      <c r="C23" s="367"/>
      <c r="D23" s="361"/>
      <c r="E23" s="350"/>
      <c r="F23" s="346"/>
    </row>
    <row r="24" spans="1:6" ht="15.75">
      <c r="A24" s="362" t="s">
        <v>658</v>
      </c>
      <c r="B24" s="356" t="s">
        <v>275</v>
      </c>
      <c r="C24" s="357">
        <v>4158</v>
      </c>
      <c r="D24" s="361"/>
      <c r="E24" s="350"/>
      <c r="F24" s="346"/>
    </row>
    <row r="25" spans="1:6" ht="15.75">
      <c r="A25" s="368" t="s">
        <v>659</v>
      </c>
      <c r="B25" s="370"/>
      <c r="C25" s="371"/>
      <c r="D25" s="361"/>
      <c r="E25" s="350"/>
      <c r="F25" s="346"/>
    </row>
    <row r="26" spans="1:6" ht="15.75">
      <c r="A26" s="362" t="s">
        <v>451</v>
      </c>
      <c r="B26" s="356" t="s">
        <v>275</v>
      </c>
      <c r="C26" s="357">
        <v>1661</v>
      </c>
      <c r="D26" s="361"/>
      <c r="E26" s="350"/>
      <c r="F26" s="346"/>
    </row>
    <row r="27" spans="1:6" ht="96.75" customHeight="1">
      <c r="A27" s="520" t="s">
        <v>672</v>
      </c>
      <c r="B27" s="365" t="s">
        <v>673</v>
      </c>
      <c r="C27" s="367">
        <v>2678.6</v>
      </c>
      <c r="D27" s="361"/>
      <c r="E27" s="350"/>
      <c r="F27" s="346"/>
    </row>
    <row r="28" spans="1:6" ht="15.75">
      <c r="A28" s="511" t="s">
        <v>546</v>
      </c>
      <c r="B28" s="359"/>
      <c r="C28" s="512"/>
      <c r="D28" s="361"/>
      <c r="E28" s="350"/>
      <c r="F28" s="346"/>
    </row>
    <row r="29" spans="1:6" ht="15.75">
      <c r="A29" s="358" t="s">
        <v>824</v>
      </c>
      <c r="B29" s="359" t="s">
        <v>361</v>
      </c>
      <c r="C29" s="446">
        <v>1840</v>
      </c>
      <c r="D29" s="361"/>
      <c r="E29" s="350"/>
      <c r="F29" s="346"/>
    </row>
    <row r="30" spans="1:6" ht="15.75">
      <c r="A30" s="368" t="s">
        <v>825</v>
      </c>
      <c r="B30" s="370"/>
      <c r="C30" s="447"/>
      <c r="D30" s="361"/>
      <c r="E30" s="350"/>
      <c r="F30" s="346"/>
    </row>
    <row r="31" spans="1:6" ht="15.75">
      <c r="A31" s="362" t="s">
        <v>114</v>
      </c>
      <c r="B31" s="356" t="s">
        <v>509</v>
      </c>
      <c r="C31" s="445">
        <v>1540</v>
      </c>
      <c r="D31" s="361"/>
      <c r="E31" s="350"/>
      <c r="F31" s="346"/>
    </row>
    <row r="32" spans="1:6" ht="15.75">
      <c r="A32" s="368" t="s">
        <v>826</v>
      </c>
      <c r="B32" s="370" t="s">
        <v>333</v>
      </c>
      <c r="C32" s="447"/>
      <c r="D32" s="361"/>
      <c r="E32" s="350"/>
      <c r="F32" s="346"/>
    </row>
    <row r="33" spans="1:6" ht="15.75">
      <c r="A33" s="362" t="s">
        <v>428</v>
      </c>
      <c r="B33" s="356" t="s">
        <v>93</v>
      </c>
      <c r="C33" s="445">
        <v>3242</v>
      </c>
      <c r="D33" s="361"/>
      <c r="E33" s="350"/>
      <c r="F33" s="346"/>
    </row>
    <row r="34" spans="1:6" ht="15.75">
      <c r="A34" s="368" t="s">
        <v>689</v>
      </c>
      <c r="B34" s="370" t="s">
        <v>333</v>
      </c>
      <c r="C34" s="447"/>
      <c r="D34" s="361"/>
      <c r="E34" s="350"/>
      <c r="F34" s="346"/>
    </row>
    <row r="35" spans="1:6" ht="15.75">
      <c r="A35" s="362" t="s">
        <v>432</v>
      </c>
      <c r="B35" s="356" t="s">
        <v>93</v>
      </c>
      <c r="C35" s="445">
        <v>7143</v>
      </c>
      <c r="D35" s="361"/>
      <c r="E35" s="350"/>
      <c r="F35" s="346"/>
    </row>
    <row r="36" spans="1:6" ht="15.75">
      <c r="A36" s="368" t="s">
        <v>827</v>
      </c>
      <c r="B36" s="370" t="s">
        <v>336</v>
      </c>
      <c r="C36" s="447"/>
      <c r="D36" s="361"/>
      <c r="E36" s="350"/>
      <c r="F36" s="346"/>
    </row>
    <row r="37" spans="1:6" ht="15.75">
      <c r="A37" s="355" t="s">
        <v>434</v>
      </c>
      <c r="B37" s="365" t="s">
        <v>433</v>
      </c>
      <c r="C37" s="448">
        <v>9376</v>
      </c>
      <c r="D37" s="361"/>
      <c r="E37" s="350"/>
      <c r="F37" s="346"/>
    </row>
    <row r="38" spans="1:6" ht="15.75">
      <c r="A38" s="362" t="s">
        <v>435</v>
      </c>
      <c r="B38" s="356" t="s">
        <v>113</v>
      </c>
      <c r="C38" s="357"/>
      <c r="D38" s="361"/>
      <c r="E38" s="350"/>
      <c r="F38" s="346"/>
    </row>
    <row r="39" spans="1:6" ht="15.75">
      <c r="A39" s="368" t="s">
        <v>828</v>
      </c>
      <c r="B39" s="370"/>
      <c r="C39" s="371"/>
      <c r="D39" s="361"/>
      <c r="E39" s="350"/>
      <c r="F39" s="346"/>
    </row>
    <row r="40" spans="1:6" ht="15.75">
      <c r="A40" s="362" t="s">
        <v>22</v>
      </c>
      <c r="B40" s="356" t="s">
        <v>439</v>
      </c>
      <c r="C40" s="357">
        <v>322</v>
      </c>
      <c r="D40" s="361"/>
      <c r="E40" s="350"/>
      <c r="F40" s="346"/>
    </row>
    <row r="41" spans="1:6" ht="15.75">
      <c r="A41" s="368" t="s">
        <v>829</v>
      </c>
      <c r="B41" s="370"/>
      <c r="C41" s="371"/>
      <c r="D41" s="361"/>
      <c r="E41" s="350"/>
      <c r="F41" s="346"/>
    </row>
    <row r="42" spans="1:6" ht="15.75">
      <c r="A42" s="362" t="s">
        <v>112</v>
      </c>
      <c r="B42" s="356" t="s">
        <v>427</v>
      </c>
      <c r="C42" s="445">
        <v>2027</v>
      </c>
      <c r="D42" s="361"/>
      <c r="E42" s="350"/>
      <c r="F42" s="346"/>
    </row>
    <row r="43" spans="1:6" ht="15.75">
      <c r="A43" s="368" t="s">
        <v>830</v>
      </c>
      <c r="B43" s="370" t="s">
        <v>333</v>
      </c>
      <c r="C43" s="447"/>
      <c r="D43" s="361"/>
      <c r="E43" s="350"/>
      <c r="F43" s="346"/>
    </row>
    <row r="44" spans="1:6" ht="15.75">
      <c r="A44" s="362" t="s">
        <v>58</v>
      </c>
      <c r="B44" s="356" t="s">
        <v>93</v>
      </c>
      <c r="C44" s="445">
        <v>3455</v>
      </c>
      <c r="D44" s="361"/>
      <c r="E44" s="350"/>
      <c r="F44" s="346"/>
    </row>
    <row r="45" spans="1:6" ht="15.75">
      <c r="A45" s="368" t="s">
        <v>831</v>
      </c>
      <c r="B45" s="370" t="s">
        <v>336</v>
      </c>
      <c r="C45" s="447"/>
      <c r="D45" s="361"/>
      <c r="E45" s="350"/>
      <c r="F45" s="346"/>
    </row>
    <row r="46" spans="1:6" ht="15.75">
      <c r="A46" s="355" t="s">
        <v>431</v>
      </c>
      <c r="B46" s="365" t="s">
        <v>429</v>
      </c>
      <c r="C46" s="448">
        <v>8334</v>
      </c>
      <c r="D46" s="361"/>
      <c r="E46" s="350"/>
      <c r="F46" s="346"/>
    </row>
    <row r="47" spans="1:6" ht="15.75">
      <c r="A47" s="362"/>
      <c r="B47" s="356" t="s">
        <v>112</v>
      </c>
      <c r="C47" s="445"/>
      <c r="D47" s="361"/>
      <c r="E47" s="350"/>
      <c r="F47" s="346"/>
    </row>
    <row r="48" spans="1:6" ht="15.75">
      <c r="A48" s="368" t="s">
        <v>832</v>
      </c>
      <c r="B48" s="370" t="s">
        <v>336</v>
      </c>
      <c r="C48" s="447"/>
      <c r="D48" s="361"/>
      <c r="E48" s="350"/>
      <c r="F48" s="346"/>
    </row>
    <row r="49" spans="1:6" ht="15.75">
      <c r="A49" s="355" t="s">
        <v>334</v>
      </c>
      <c r="B49" s="365" t="s">
        <v>337</v>
      </c>
      <c r="C49" s="448">
        <v>9492</v>
      </c>
      <c r="D49" s="361"/>
      <c r="E49" s="350"/>
      <c r="F49" s="346"/>
    </row>
    <row r="50" spans="1:6" ht="15.75">
      <c r="A50" s="362" t="s">
        <v>426</v>
      </c>
      <c r="B50" s="356" t="s">
        <v>335</v>
      </c>
      <c r="C50" s="357"/>
      <c r="D50" s="361"/>
      <c r="E50" s="350"/>
      <c r="F50" s="346"/>
    </row>
    <row r="51" spans="1:6" ht="15.75">
      <c r="A51" s="368" t="s">
        <v>833</v>
      </c>
      <c r="B51" s="370"/>
      <c r="C51" s="371"/>
      <c r="D51" s="361"/>
      <c r="E51" s="350"/>
      <c r="F51" s="346"/>
    </row>
    <row r="52" spans="1:6" ht="15.75">
      <c r="A52" s="355" t="s">
        <v>160</v>
      </c>
      <c r="B52" s="365"/>
      <c r="C52" s="367"/>
      <c r="D52" s="361"/>
      <c r="E52" s="350"/>
      <c r="F52" s="346"/>
    </row>
    <row r="53" spans="1:6" ht="15.75">
      <c r="A53" s="362" t="s">
        <v>161</v>
      </c>
      <c r="B53" s="356" t="s">
        <v>162</v>
      </c>
      <c r="C53" s="357">
        <v>6.15</v>
      </c>
      <c r="D53" s="361"/>
      <c r="E53" s="350"/>
      <c r="F53" s="346"/>
    </row>
    <row r="54" spans="1:6" ht="15.75">
      <c r="A54" s="366" t="s">
        <v>834</v>
      </c>
      <c r="B54" s="365"/>
      <c r="C54" s="367"/>
      <c r="D54" s="361"/>
      <c r="E54" s="350"/>
      <c r="F54" s="346"/>
    </row>
    <row r="55" spans="1:6" ht="15.75">
      <c r="A55" s="366" t="s">
        <v>107</v>
      </c>
      <c r="B55" s="365"/>
      <c r="C55" s="367"/>
      <c r="D55" s="361"/>
      <c r="E55" s="350"/>
      <c r="F55" s="346"/>
    </row>
    <row r="56" spans="1:6" ht="15.75">
      <c r="A56" s="366" t="s">
        <v>110</v>
      </c>
      <c r="B56" s="365" t="s">
        <v>345</v>
      </c>
      <c r="C56" s="367"/>
      <c r="D56" s="361"/>
      <c r="E56" s="350"/>
      <c r="F56" s="346"/>
    </row>
    <row r="57" spans="1:6" ht="15.75">
      <c r="A57" s="366" t="s">
        <v>111</v>
      </c>
      <c r="B57" s="365" t="s">
        <v>101</v>
      </c>
      <c r="C57" s="448">
        <v>833</v>
      </c>
      <c r="D57" s="361"/>
      <c r="E57" s="350"/>
      <c r="F57" s="346"/>
    </row>
    <row r="58" spans="1:6" ht="15.75">
      <c r="A58" s="366" t="s">
        <v>108</v>
      </c>
      <c r="B58" s="365"/>
      <c r="C58" s="367"/>
      <c r="D58" s="361"/>
      <c r="E58" s="350"/>
      <c r="F58" s="346"/>
    </row>
    <row r="59" spans="1:6" ht="15.75">
      <c r="A59" s="363" t="s">
        <v>109</v>
      </c>
      <c r="B59" s="356"/>
      <c r="C59" s="357"/>
      <c r="D59" s="361"/>
      <c r="E59" s="350"/>
      <c r="F59" s="346"/>
    </row>
    <row r="60" spans="1:6" ht="15.75">
      <c r="A60" s="369" t="s">
        <v>665</v>
      </c>
      <c r="B60" s="370"/>
      <c r="C60" s="371"/>
      <c r="D60" s="361"/>
      <c r="E60" s="350"/>
      <c r="F60" s="346"/>
    </row>
    <row r="61" spans="1:6" ht="15.75">
      <c r="A61" s="358" t="s">
        <v>420</v>
      </c>
      <c r="B61" s="359" t="s">
        <v>289</v>
      </c>
      <c r="C61" s="360">
        <v>93.22</v>
      </c>
      <c r="D61" s="361"/>
      <c r="E61" s="350"/>
      <c r="F61" s="346"/>
    </row>
    <row r="62" spans="1:6" ht="15.75">
      <c r="A62" s="358" t="s">
        <v>421</v>
      </c>
      <c r="B62" s="359" t="s">
        <v>172</v>
      </c>
      <c r="C62" s="360">
        <v>203.39</v>
      </c>
      <c r="D62" s="361"/>
      <c r="E62" s="350"/>
      <c r="F62" s="346"/>
    </row>
    <row r="63" spans="1:6" ht="15.75">
      <c r="A63" s="372" t="s">
        <v>666</v>
      </c>
      <c r="B63" s="365"/>
      <c r="C63" s="367"/>
      <c r="D63" s="361"/>
      <c r="E63" s="350"/>
      <c r="F63" s="346"/>
    </row>
    <row r="64" spans="1:6" ht="15.75">
      <c r="A64" s="358" t="s">
        <v>660</v>
      </c>
      <c r="B64" s="359" t="s">
        <v>461</v>
      </c>
      <c r="C64" s="360">
        <v>825</v>
      </c>
      <c r="D64" s="361"/>
      <c r="E64" s="350"/>
      <c r="F64" s="346"/>
    </row>
    <row r="65" spans="1:6" ht="15.75">
      <c r="A65" s="413" t="s">
        <v>662</v>
      </c>
      <c r="B65" s="370"/>
      <c r="C65" s="371"/>
      <c r="D65" s="361"/>
      <c r="E65" s="350"/>
      <c r="F65" s="346"/>
    </row>
    <row r="66" spans="1:6" ht="15.75">
      <c r="A66" s="414" t="s">
        <v>573</v>
      </c>
      <c r="B66" s="365" t="s">
        <v>440</v>
      </c>
      <c r="C66" s="367"/>
      <c r="D66" s="361"/>
      <c r="E66" s="350"/>
      <c r="F66" s="346"/>
    </row>
    <row r="67" spans="1:6" ht="15.75">
      <c r="A67" s="415" t="s">
        <v>574</v>
      </c>
      <c r="B67" s="412" t="s">
        <v>274</v>
      </c>
      <c r="C67" s="500">
        <v>59</v>
      </c>
      <c r="D67" s="737"/>
      <c r="E67" s="350"/>
      <c r="F67" s="346"/>
    </row>
    <row r="68" spans="1:6" ht="15.75">
      <c r="A68" s="416" t="s">
        <v>575</v>
      </c>
      <c r="B68" s="356"/>
      <c r="C68" s="357"/>
      <c r="D68" s="361"/>
      <c r="E68" s="350"/>
      <c r="F68" s="346"/>
    </row>
    <row r="69" spans="1:6" ht="15.75">
      <c r="A69" s="373" t="s">
        <v>1135</v>
      </c>
      <c r="B69" s="352" t="s">
        <v>661</v>
      </c>
      <c r="C69" s="510">
        <v>400</v>
      </c>
      <c r="D69" s="346"/>
      <c r="E69" s="350"/>
      <c r="F69" s="342"/>
    </row>
    <row r="70" spans="1:6" ht="15.75">
      <c r="A70" s="344" t="s">
        <v>368</v>
      </c>
      <c r="B70" s="374"/>
      <c r="C70" s="375"/>
      <c r="D70" s="376"/>
      <c r="E70" s="376"/>
      <c r="F70" s="376"/>
    </row>
    <row r="71" spans="1:6" ht="48" customHeight="1">
      <c r="A71" s="827" t="s">
        <v>781</v>
      </c>
      <c r="B71" s="827"/>
      <c r="C71" s="827"/>
      <c r="D71" s="376"/>
      <c r="E71" s="376"/>
      <c r="F71" s="376"/>
    </row>
    <row r="72" spans="1:6" ht="34.5" customHeight="1">
      <c r="A72" s="827" t="s">
        <v>982</v>
      </c>
      <c r="B72" s="827"/>
      <c r="C72" s="827"/>
      <c r="D72" s="376"/>
      <c r="E72" s="376"/>
      <c r="F72" s="376"/>
    </row>
    <row r="73" spans="1:6" ht="63" customHeight="1">
      <c r="A73" s="827" t="s">
        <v>780</v>
      </c>
      <c r="B73" s="827"/>
      <c r="C73" s="827"/>
      <c r="D73" s="376"/>
      <c r="E73" s="376"/>
      <c r="F73" s="376"/>
    </row>
    <row r="74" spans="1:3" ht="33" customHeight="1">
      <c r="A74" s="827" t="s">
        <v>1116</v>
      </c>
      <c r="B74" s="827"/>
      <c r="C74" s="827"/>
    </row>
  </sheetData>
  <sheetProtection/>
  <mergeCells count="4">
    <mergeCell ref="A71:C71"/>
    <mergeCell ref="A72:C72"/>
    <mergeCell ref="A73:C73"/>
    <mergeCell ref="A74:C74"/>
  </mergeCells>
  <printOptions/>
  <pageMargins left="0.3937007874015748" right="0" top="0.2755905511811024" bottom="0.35433070866141736" header="0" footer="0"/>
  <pageSetup fitToHeight="2" fitToWidth="1"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63.00390625" style="38" customWidth="1"/>
    <col min="2" max="2" width="19.00390625" style="57" customWidth="1"/>
    <col min="3" max="3" width="14.375" style="125" customWidth="1"/>
    <col min="4" max="4" width="11.00390625" style="38" customWidth="1"/>
    <col min="5" max="16384" width="9.125" style="38" customWidth="1"/>
  </cols>
  <sheetData>
    <row r="1" ht="15.75">
      <c r="A1" s="58" t="s">
        <v>241</v>
      </c>
    </row>
    <row r="2" ht="15.75">
      <c r="C2" s="126" t="s">
        <v>242</v>
      </c>
    </row>
    <row r="3" spans="1:3" ht="15.75">
      <c r="A3" s="68" t="s">
        <v>48</v>
      </c>
      <c r="B3" s="60" t="s">
        <v>413</v>
      </c>
      <c r="C3" s="26" t="s">
        <v>415</v>
      </c>
    </row>
    <row r="4" spans="1:3" ht="15.75">
      <c r="A4" s="69"/>
      <c r="B4" s="62" t="s">
        <v>261</v>
      </c>
      <c r="C4" s="35" t="s">
        <v>7</v>
      </c>
    </row>
    <row r="5" spans="1:3" ht="15.75">
      <c r="A5" s="733" t="s">
        <v>123</v>
      </c>
      <c r="B5" s="60"/>
      <c r="C5" s="335"/>
    </row>
    <row r="6" spans="1:3" ht="47.25">
      <c r="A6" s="734" t="s">
        <v>124</v>
      </c>
      <c r="B6" s="61" t="s">
        <v>262</v>
      </c>
      <c r="C6" s="92">
        <v>85</v>
      </c>
    </row>
    <row r="7" spans="1:7" ht="79.5" customHeight="1">
      <c r="A7" s="735" t="s">
        <v>692</v>
      </c>
      <c r="B7" s="585" t="s">
        <v>262</v>
      </c>
      <c r="C7" s="449">
        <v>1200</v>
      </c>
      <c r="G7" s="153"/>
    </row>
    <row r="8" spans="1:3" ht="47.25">
      <c r="A8" s="735" t="s">
        <v>125</v>
      </c>
      <c r="B8" s="585" t="s">
        <v>262</v>
      </c>
      <c r="C8" s="449">
        <v>135</v>
      </c>
    </row>
    <row r="9" spans="1:3" ht="34.5" customHeight="1">
      <c r="A9" s="732" t="s">
        <v>981</v>
      </c>
      <c r="B9" s="62" t="s">
        <v>88</v>
      </c>
      <c r="C9" s="336">
        <v>250</v>
      </c>
    </row>
    <row r="10" spans="1:4" ht="15.75">
      <c r="A10" s="127"/>
      <c r="B10" s="63"/>
      <c r="C10" s="128"/>
      <c r="D10" s="59"/>
    </row>
    <row r="11" spans="1:3" ht="15.75">
      <c r="A11" s="11" t="s">
        <v>558</v>
      </c>
      <c r="B11" s="11"/>
      <c r="C11" s="11"/>
    </row>
    <row r="12" spans="1:3" ht="15.75">
      <c r="A12" s="11" t="s">
        <v>1111</v>
      </c>
      <c r="B12" s="11"/>
      <c r="C12" s="11"/>
    </row>
    <row r="13" spans="1:3" ht="15.75">
      <c r="A13" s="312"/>
      <c r="B13" s="11"/>
      <c r="C13" s="11"/>
    </row>
    <row r="14" spans="1:3" ht="15.75">
      <c r="A14" s="11"/>
      <c r="B14" s="11"/>
      <c r="C14" s="11"/>
    </row>
    <row r="15" spans="1:3" ht="15.75">
      <c r="A15" s="11"/>
      <c r="B15" s="11"/>
      <c r="C15" s="11"/>
    </row>
    <row r="16" spans="1:3" ht="15.75">
      <c r="A16" s="11"/>
      <c r="B16" s="63"/>
      <c r="C16" s="128"/>
    </row>
    <row r="17" spans="1:3" ht="15.75">
      <c r="A17" s="59"/>
      <c r="B17" s="63"/>
      <c r="C17" s="128"/>
    </row>
    <row r="18" spans="1:3" ht="15.75">
      <c r="A18" s="59"/>
      <c r="B18" s="63"/>
      <c r="C18" s="128"/>
    </row>
    <row r="19" spans="1:3" ht="15.75">
      <c r="A19" s="59"/>
      <c r="B19" s="63"/>
      <c r="C19" s="128"/>
    </row>
    <row r="20" spans="1:3" ht="15.75">
      <c r="A20" s="59"/>
      <c r="B20" s="63"/>
      <c r="C20" s="128"/>
    </row>
    <row r="21" spans="1:3" ht="15.75">
      <c r="A21" s="59"/>
      <c r="B21" s="63"/>
      <c r="C21" s="128"/>
    </row>
    <row r="22" spans="1:3" ht="15.75">
      <c r="A22" s="59"/>
      <c r="B22" s="63"/>
      <c r="C22" s="128"/>
    </row>
    <row r="23" spans="1:3" ht="15.75">
      <c r="A23" s="59"/>
      <c r="B23" s="63"/>
      <c r="C23" s="128"/>
    </row>
    <row r="24" spans="1:3" ht="15.75">
      <c r="A24" s="59"/>
      <c r="B24" s="63"/>
      <c r="C24" s="128"/>
    </row>
    <row r="25" spans="1:3" ht="15.75">
      <c r="A25" s="59"/>
      <c r="B25" s="63"/>
      <c r="C25" s="128"/>
    </row>
    <row r="26" ht="15.75">
      <c r="A26" s="59"/>
    </row>
  </sheetData>
  <sheetProtection/>
  <printOptions/>
  <pageMargins left="0.4330708661417323" right="0.1968503937007874" top="0.5905511811023623" bottom="0.1968503937007874" header="0.31496062992125984" footer="0.275590551181102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8.00390625" style="0" customWidth="1"/>
    <col min="2" max="2" width="17.875" style="0" customWidth="1"/>
    <col min="3" max="3" width="14.125" style="0" customWidth="1"/>
    <col min="5" max="5" width="9.375" style="0" customWidth="1"/>
  </cols>
  <sheetData>
    <row r="2" spans="1:6" ht="15.75">
      <c r="A2" s="221" t="s">
        <v>495</v>
      </c>
      <c r="B2" s="222"/>
      <c r="C2" s="222"/>
      <c r="D2" s="222"/>
      <c r="E2" s="222"/>
      <c r="F2" s="222"/>
    </row>
    <row r="3" spans="1:6" ht="15.75">
      <c r="A3" s="221" t="s">
        <v>122</v>
      </c>
      <c r="B3" s="222"/>
      <c r="C3" s="222"/>
      <c r="D3" s="222"/>
      <c r="E3" s="222"/>
      <c r="F3" s="222"/>
    </row>
    <row r="4" spans="1:6" ht="15.75">
      <c r="A4" s="223"/>
      <c r="B4" s="222"/>
      <c r="C4" s="222"/>
      <c r="D4" s="222"/>
      <c r="E4" s="222"/>
      <c r="F4" s="222"/>
    </row>
    <row r="5" spans="1:6" ht="15.75">
      <c r="A5" s="222"/>
      <c r="B5" s="222"/>
      <c r="C5" s="224" t="s">
        <v>547</v>
      </c>
      <c r="D5" s="225"/>
      <c r="E5" s="225"/>
      <c r="F5" s="225"/>
    </row>
    <row r="6" spans="1:6" ht="15.75">
      <c r="A6" s="226" t="s">
        <v>48</v>
      </c>
      <c r="B6" s="227" t="s">
        <v>413</v>
      </c>
      <c r="C6" s="228" t="s">
        <v>415</v>
      </c>
      <c r="D6" s="229"/>
      <c r="E6" s="229"/>
      <c r="F6" s="225"/>
    </row>
    <row r="7" spans="1:6" ht="15.75">
      <c r="A7" s="230"/>
      <c r="B7" s="231" t="s">
        <v>261</v>
      </c>
      <c r="C7" s="232" t="s">
        <v>7</v>
      </c>
      <c r="D7" s="233"/>
      <c r="E7" s="229"/>
      <c r="F7" s="225"/>
    </row>
    <row r="8" spans="1:6" ht="15.75">
      <c r="A8" s="327" t="s">
        <v>543</v>
      </c>
      <c r="B8" s="227"/>
      <c r="C8" s="228"/>
      <c r="D8" s="233"/>
      <c r="E8" s="229"/>
      <c r="F8" s="225"/>
    </row>
    <row r="9" spans="1:6" ht="15.75">
      <c r="A9" s="328" t="s">
        <v>496</v>
      </c>
      <c r="B9" s="237" t="s">
        <v>272</v>
      </c>
      <c r="C9" s="329">
        <v>316</v>
      </c>
      <c r="D9" s="233"/>
      <c r="E9" s="229"/>
      <c r="F9" s="398"/>
    </row>
    <row r="10" spans="1:6" ht="15.75">
      <c r="A10" s="280" t="s">
        <v>548</v>
      </c>
      <c r="B10" s="236" t="s">
        <v>326</v>
      </c>
      <c r="C10" s="330">
        <v>3950</v>
      </c>
      <c r="D10" s="235"/>
      <c r="E10" s="235"/>
      <c r="F10" s="225"/>
    </row>
    <row r="11" spans="1:6" ht="15.75">
      <c r="A11" s="331" t="s">
        <v>549</v>
      </c>
      <c r="B11" s="238" t="s">
        <v>273</v>
      </c>
      <c r="C11" s="332">
        <v>218</v>
      </c>
      <c r="D11" s="235"/>
      <c r="E11" s="235"/>
      <c r="F11" s="225"/>
    </row>
    <row r="12" spans="1:6" ht="15.75">
      <c r="A12" s="281" t="s">
        <v>550</v>
      </c>
      <c r="B12" s="237" t="s">
        <v>190</v>
      </c>
      <c r="C12" s="329">
        <v>3000</v>
      </c>
      <c r="D12" s="235"/>
      <c r="E12" s="235"/>
      <c r="F12" s="225"/>
    </row>
    <row r="13" spans="1:6" ht="15.75">
      <c r="A13" s="282" t="s">
        <v>551</v>
      </c>
      <c r="B13" s="236" t="s">
        <v>361</v>
      </c>
      <c r="C13" s="330">
        <v>566</v>
      </c>
      <c r="D13" s="235"/>
      <c r="E13" s="235"/>
      <c r="F13" s="225"/>
    </row>
    <row r="14" spans="1:6" ht="15.75">
      <c r="A14" s="317" t="s">
        <v>552</v>
      </c>
      <c r="B14" s="237"/>
      <c r="C14" s="329"/>
      <c r="D14" s="235"/>
      <c r="E14" s="235"/>
      <c r="F14" s="225"/>
    </row>
    <row r="15" spans="1:6" ht="15.75">
      <c r="A15" s="673" t="s">
        <v>805</v>
      </c>
      <c r="B15" s="674" t="s">
        <v>361</v>
      </c>
      <c r="C15" s="675">
        <v>1248</v>
      </c>
      <c r="D15" s="235"/>
      <c r="E15" s="235"/>
      <c r="F15" s="225"/>
    </row>
    <row r="16" spans="1:6" ht="15.75">
      <c r="A16" s="676" t="s">
        <v>806</v>
      </c>
      <c r="B16" s="237" t="s">
        <v>88</v>
      </c>
      <c r="C16" s="675">
        <v>957</v>
      </c>
      <c r="D16" s="235"/>
      <c r="E16" s="235"/>
      <c r="F16" s="225"/>
    </row>
    <row r="17" spans="1:6" ht="15.75">
      <c r="A17" s="230" t="s">
        <v>733</v>
      </c>
      <c r="B17" s="231" t="s">
        <v>625</v>
      </c>
      <c r="C17" s="333">
        <v>301.68</v>
      </c>
      <c r="D17" s="222"/>
      <c r="E17" s="222"/>
      <c r="F17" s="222"/>
    </row>
    <row r="18" spans="1:6" ht="15.75">
      <c r="A18" s="334"/>
      <c r="B18" s="229"/>
      <c r="C18" s="388"/>
      <c r="D18" s="239"/>
      <c r="E18" s="239"/>
      <c r="F18" s="239"/>
    </row>
    <row r="19" spans="1:6" ht="15.75">
      <c r="A19" s="225"/>
      <c r="B19" s="229"/>
      <c r="C19" s="239"/>
      <c r="D19" s="239"/>
      <c r="E19" s="239"/>
      <c r="F19" s="239"/>
    </row>
    <row r="20" spans="1:6" ht="15">
      <c r="A20" s="299"/>
      <c r="B20" s="42"/>
      <c r="C20" s="300"/>
      <c r="D20" s="239"/>
      <c r="E20" s="239"/>
      <c r="F20" s="239"/>
    </row>
    <row r="21" spans="1:6" ht="15.75">
      <c r="A21" s="222"/>
      <c r="B21" s="222"/>
      <c r="C21" s="239"/>
      <c r="D21" s="239"/>
      <c r="E21" s="239"/>
      <c r="F21" s="239"/>
    </row>
    <row r="22" spans="1:6" ht="15.75">
      <c r="A22" s="222"/>
      <c r="B22" s="222"/>
      <c r="C22" s="239"/>
      <c r="D22" s="239"/>
      <c r="E22" s="239"/>
      <c r="F22" s="239"/>
    </row>
    <row r="23" spans="1:6" ht="15.75">
      <c r="A23" s="222"/>
      <c r="B23" s="222"/>
      <c r="C23" s="239"/>
      <c r="D23" s="239"/>
      <c r="E23" s="239"/>
      <c r="F23" s="239"/>
    </row>
    <row r="24" spans="1:6" ht="15.75">
      <c r="A24" s="222"/>
      <c r="B24" s="222"/>
      <c r="C24" s="239"/>
      <c r="D24" s="239"/>
      <c r="E24" s="239"/>
      <c r="F24" s="239"/>
    </row>
    <row r="25" spans="1:6" ht="15.75">
      <c r="A25" s="222"/>
      <c r="B25" s="222"/>
      <c r="C25" s="239"/>
      <c r="D25" s="239"/>
      <c r="E25" s="239"/>
      <c r="F25" s="239"/>
    </row>
    <row r="26" spans="1:6" ht="15.75">
      <c r="A26" s="222"/>
      <c r="B26" s="239"/>
      <c r="C26" s="239"/>
      <c r="D26" s="239"/>
      <c r="E26" s="239"/>
      <c r="F26" s="239"/>
    </row>
    <row r="27" spans="1:6" ht="15.75">
      <c r="A27" s="222"/>
      <c r="B27" s="239"/>
      <c r="C27" s="239"/>
      <c r="D27" s="239"/>
      <c r="E27" s="239"/>
      <c r="F27" s="239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8"/>
  <sheetViews>
    <sheetView zoomScalePageLayoutView="0" workbookViewId="0" topLeftCell="A1">
      <selection activeCell="F77" sqref="F77"/>
    </sheetView>
  </sheetViews>
  <sheetFormatPr defaultColWidth="9.00390625" defaultRowHeight="12.75"/>
  <cols>
    <col min="1" max="1" width="60.75390625" style="320" customWidth="1"/>
    <col min="2" max="2" width="12.00390625" style="105" customWidth="1"/>
    <col min="3" max="3" width="13.375" style="320" customWidth="1"/>
    <col min="4" max="4" width="12.875" style="320" customWidth="1"/>
    <col min="5" max="16384" width="9.125" style="320" customWidth="1"/>
  </cols>
  <sheetData>
    <row r="1" ht="15">
      <c r="A1" s="319" t="s">
        <v>408</v>
      </c>
    </row>
    <row r="2" spans="3:30" ht="15">
      <c r="C2" s="322"/>
      <c r="D2" s="321" t="s">
        <v>409</v>
      </c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</row>
    <row r="3" spans="1:30" ht="15">
      <c r="A3" s="411" t="s">
        <v>48</v>
      </c>
      <c r="B3" s="323" t="s">
        <v>260</v>
      </c>
      <c r="C3" s="323" t="s">
        <v>415</v>
      </c>
      <c r="D3" s="323" t="s">
        <v>415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</row>
    <row r="4" spans="1:30" ht="15">
      <c r="A4" s="325"/>
      <c r="B4" s="324" t="s">
        <v>261</v>
      </c>
      <c r="C4" s="324" t="s">
        <v>343</v>
      </c>
      <c r="D4" s="324" t="s">
        <v>344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</row>
    <row r="5" spans="1:30" ht="15">
      <c r="A5" s="593" t="s">
        <v>693</v>
      </c>
      <c r="B5" s="594"/>
      <c r="C5" s="595"/>
      <c r="D5" s="595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</row>
    <row r="6" spans="1:30" ht="15">
      <c r="A6" s="596" t="s">
        <v>767</v>
      </c>
      <c r="B6" s="597" t="s">
        <v>18</v>
      </c>
      <c r="C6" s="598">
        <v>324.99999999999994</v>
      </c>
      <c r="D6" s="598">
        <v>390</v>
      </c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</row>
    <row r="7" spans="1:30" ht="15">
      <c r="A7" s="599" t="s">
        <v>694</v>
      </c>
      <c r="B7" s="597" t="s">
        <v>18</v>
      </c>
      <c r="C7" s="598">
        <v>87.49999999999999</v>
      </c>
      <c r="D7" s="598">
        <v>105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</row>
    <row r="8" spans="1:30" ht="15">
      <c r="A8" s="599" t="s">
        <v>695</v>
      </c>
      <c r="B8" s="597" t="s">
        <v>18</v>
      </c>
      <c r="C8" s="598">
        <v>108.33</v>
      </c>
      <c r="D8" s="598">
        <v>130</v>
      </c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</row>
    <row r="9" spans="1:30" ht="15">
      <c r="A9" s="599" t="s">
        <v>696</v>
      </c>
      <c r="B9" s="597" t="s">
        <v>18</v>
      </c>
      <c r="C9" s="598">
        <v>125</v>
      </c>
      <c r="D9" s="598">
        <v>150</v>
      </c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</row>
    <row r="10" spans="1:30" ht="15">
      <c r="A10" s="599" t="s">
        <v>697</v>
      </c>
      <c r="B10" s="597" t="s">
        <v>18</v>
      </c>
      <c r="C10" s="598">
        <v>150</v>
      </c>
      <c r="D10" s="598">
        <v>180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</row>
    <row r="11" spans="1:30" ht="15">
      <c r="A11" s="599" t="s">
        <v>698</v>
      </c>
      <c r="B11" s="597" t="s">
        <v>18</v>
      </c>
      <c r="C11" s="598">
        <v>175</v>
      </c>
      <c r="D11" s="598">
        <v>210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</row>
    <row r="12" spans="1:30" ht="15">
      <c r="A12" s="599" t="s">
        <v>699</v>
      </c>
      <c r="B12" s="597" t="s">
        <v>18</v>
      </c>
      <c r="C12" s="598">
        <v>195.82999999999998</v>
      </c>
      <c r="D12" s="598">
        <v>235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</row>
    <row r="13" spans="1:30" ht="15">
      <c r="A13" s="599" t="s">
        <v>700</v>
      </c>
      <c r="B13" s="597" t="s">
        <v>18</v>
      </c>
      <c r="C13" s="598">
        <v>224.99999999999997</v>
      </c>
      <c r="D13" s="598">
        <v>270</v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</row>
    <row r="14" spans="1:30" ht="15">
      <c r="A14" s="599" t="s">
        <v>701</v>
      </c>
      <c r="B14" s="597" t="s">
        <v>18</v>
      </c>
      <c r="C14" s="598">
        <v>241.67000000000002</v>
      </c>
      <c r="D14" s="598">
        <v>290</v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</row>
    <row r="15" spans="1:30" ht="15">
      <c r="A15" s="599" t="s">
        <v>702</v>
      </c>
      <c r="B15" s="597" t="s">
        <v>18</v>
      </c>
      <c r="C15" s="598">
        <v>262.5</v>
      </c>
      <c r="D15" s="598">
        <v>315</v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</row>
    <row r="16" spans="1:30" ht="15">
      <c r="A16" s="599" t="s">
        <v>703</v>
      </c>
      <c r="B16" s="597" t="s">
        <v>18</v>
      </c>
      <c r="C16" s="598">
        <v>279.17</v>
      </c>
      <c r="D16" s="598">
        <v>335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</row>
    <row r="17" spans="1:30" ht="15">
      <c r="A17" s="599" t="s">
        <v>704</v>
      </c>
      <c r="B17" s="597" t="s">
        <v>18</v>
      </c>
      <c r="C17" s="598">
        <v>300</v>
      </c>
      <c r="D17" s="598">
        <v>360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</row>
    <row r="18" spans="1:30" ht="15">
      <c r="A18" s="600" t="s">
        <v>705</v>
      </c>
      <c r="B18" s="597" t="s">
        <v>18</v>
      </c>
      <c r="C18" s="598">
        <v>37.49999999999999</v>
      </c>
      <c r="D18" s="598">
        <v>45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</row>
    <row r="19" spans="1:30" ht="15">
      <c r="A19" s="600" t="s">
        <v>706</v>
      </c>
      <c r="B19" s="597"/>
      <c r="C19" s="598"/>
      <c r="D19" s="598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</row>
    <row r="20" spans="1:30" ht="15">
      <c r="A20" s="596" t="s">
        <v>707</v>
      </c>
      <c r="B20" s="597" t="s">
        <v>18</v>
      </c>
      <c r="C20" s="598">
        <v>150</v>
      </c>
      <c r="D20" s="598">
        <v>180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</row>
    <row r="21" spans="1:30" ht="60">
      <c r="A21" s="601" t="s">
        <v>708</v>
      </c>
      <c r="B21" s="597" t="s">
        <v>18</v>
      </c>
      <c r="C21" s="598">
        <v>179.17000000000002</v>
      </c>
      <c r="D21" s="598">
        <v>215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</row>
    <row r="22" spans="1:30" ht="60">
      <c r="A22" s="602" t="s">
        <v>709</v>
      </c>
      <c r="B22" s="597" t="s">
        <v>18</v>
      </c>
      <c r="C22" s="598">
        <v>345.83</v>
      </c>
      <c r="D22" s="598">
        <v>415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</row>
    <row r="23" spans="1:30" ht="15">
      <c r="A23" s="603" t="s">
        <v>710</v>
      </c>
      <c r="B23" s="597"/>
      <c r="C23" s="598"/>
      <c r="D23" s="598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</row>
    <row r="24" spans="1:30" ht="15">
      <c r="A24" s="596" t="s">
        <v>711</v>
      </c>
      <c r="B24" s="597"/>
      <c r="C24" s="598"/>
      <c r="D24" s="598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</row>
    <row r="25" spans="1:30" ht="15">
      <c r="A25" s="596" t="s">
        <v>767</v>
      </c>
      <c r="B25" s="597" t="s">
        <v>18</v>
      </c>
      <c r="C25" s="598">
        <v>16666.67</v>
      </c>
      <c r="D25" s="598">
        <v>20000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</row>
    <row r="26" spans="1:30" ht="15">
      <c r="A26" s="599" t="s">
        <v>694</v>
      </c>
      <c r="B26" s="597" t="s">
        <v>18</v>
      </c>
      <c r="C26" s="598">
        <v>1666.67</v>
      </c>
      <c r="D26" s="598">
        <v>2000</v>
      </c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</row>
    <row r="27" spans="1:30" ht="15">
      <c r="A27" s="599" t="s">
        <v>695</v>
      </c>
      <c r="B27" s="597" t="s">
        <v>18</v>
      </c>
      <c r="C27" s="598">
        <v>3083.33</v>
      </c>
      <c r="D27" s="598">
        <v>3700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</row>
    <row r="28" spans="1:30" ht="15">
      <c r="A28" s="599" t="s">
        <v>696</v>
      </c>
      <c r="B28" s="597" t="s">
        <v>18</v>
      </c>
      <c r="C28" s="598">
        <v>4483.329999999999</v>
      </c>
      <c r="D28" s="598">
        <v>5380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</row>
    <row r="29" spans="1:30" ht="15">
      <c r="A29" s="599" t="s">
        <v>697</v>
      </c>
      <c r="B29" s="597" t="s">
        <v>18</v>
      </c>
      <c r="C29" s="598">
        <v>5875</v>
      </c>
      <c r="D29" s="598">
        <v>7050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</row>
    <row r="30" spans="1:30" ht="15">
      <c r="A30" s="599" t="s">
        <v>698</v>
      </c>
      <c r="B30" s="597" t="s">
        <v>18</v>
      </c>
      <c r="C30" s="598">
        <v>7291.67</v>
      </c>
      <c r="D30" s="598">
        <v>8750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</row>
    <row r="31" spans="1:30" ht="15">
      <c r="A31" s="599" t="s">
        <v>699</v>
      </c>
      <c r="B31" s="597" t="s">
        <v>18</v>
      </c>
      <c r="C31" s="598">
        <v>8583.33</v>
      </c>
      <c r="D31" s="598">
        <v>10300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</row>
    <row r="32" spans="1:30" ht="15">
      <c r="A32" s="599" t="s">
        <v>700</v>
      </c>
      <c r="B32" s="597" t="s">
        <v>18</v>
      </c>
      <c r="C32" s="598">
        <v>9974.999999999998</v>
      </c>
      <c r="D32" s="598">
        <v>11970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</row>
    <row r="33" spans="1:30" ht="15">
      <c r="A33" s="599" t="s">
        <v>701</v>
      </c>
      <c r="B33" s="597" t="s">
        <v>18</v>
      </c>
      <c r="C33" s="598">
        <v>11375</v>
      </c>
      <c r="D33" s="598">
        <v>13650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</row>
    <row r="34" spans="1:30" ht="15">
      <c r="A34" s="599" t="s">
        <v>702</v>
      </c>
      <c r="B34" s="597" t="s">
        <v>18</v>
      </c>
      <c r="C34" s="598">
        <v>12708.33</v>
      </c>
      <c r="D34" s="598">
        <v>15250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</row>
    <row r="35" spans="1:30" ht="15">
      <c r="A35" s="599" t="s">
        <v>703</v>
      </c>
      <c r="B35" s="597" t="s">
        <v>18</v>
      </c>
      <c r="C35" s="598">
        <v>14041.67</v>
      </c>
      <c r="D35" s="598">
        <v>16850</v>
      </c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</row>
    <row r="36" spans="1:30" ht="15">
      <c r="A36" s="599" t="s">
        <v>704</v>
      </c>
      <c r="B36" s="597" t="s">
        <v>18</v>
      </c>
      <c r="C36" s="598">
        <v>15474.999999999998</v>
      </c>
      <c r="D36" s="598">
        <v>18570</v>
      </c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</row>
    <row r="37" spans="1:30" ht="60">
      <c r="A37" s="602" t="s">
        <v>712</v>
      </c>
      <c r="B37" s="597"/>
      <c r="C37" s="598"/>
      <c r="D37" s="598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</row>
    <row r="38" spans="1:30" ht="15">
      <c r="A38" s="596" t="s">
        <v>767</v>
      </c>
      <c r="B38" s="597" t="s">
        <v>18</v>
      </c>
      <c r="C38" s="598">
        <v>10833.33</v>
      </c>
      <c r="D38" s="598">
        <v>13000</v>
      </c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</row>
    <row r="39" spans="1:30" ht="15">
      <c r="A39" s="599" t="s">
        <v>694</v>
      </c>
      <c r="B39" s="597" t="s">
        <v>18</v>
      </c>
      <c r="C39" s="598">
        <v>1125</v>
      </c>
      <c r="D39" s="598">
        <v>1350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</row>
    <row r="40" spans="1:30" ht="15">
      <c r="A40" s="599" t="s">
        <v>695</v>
      </c>
      <c r="B40" s="597" t="s">
        <v>18</v>
      </c>
      <c r="C40" s="598">
        <v>1966.67</v>
      </c>
      <c r="D40" s="598">
        <v>2360</v>
      </c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</row>
    <row r="41" spans="1:30" ht="15">
      <c r="A41" s="599" t="s">
        <v>696</v>
      </c>
      <c r="B41" s="597" t="s">
        <v>18</v>
      </c>
      <c r="C41" s="598">
        <v>2800</v>
      </c>
      <c r="D41" s="598">
        <v>3360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</row>
    <row r="42" spans="1:30" ht="15">
      <c r="A42" s="599" t="s">
        <v>697</v>
      </c>
      <c r="B42" s="597" t="s">
        <v>18</v>
      </c>
      <c r="C42" s="598">
        <v>3716.6700000000005</v>
      </c>
      <c r="D42" s="598">
        <v>4460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</row>
    <row r="43" spans="1:30" ht="15">
      <c r="A43" s="599" t="s">
        <v>698</v>
      </c>
      <c r="B43" s="597" t="s">
        <v>18</v>
      </c>
      <c r="C43" s="598">
        <v>4600</v>
      </c>
      <c r="D43" s="598">
        <v>5520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</row>
    <row r="44" spans="1:30" ht="15">
      <c r="A44" s="599" t="s">
        <v>699</v>
      </c>
      <c r="B44" s="597" t="s">
        <v>18</v>
      </c>
      <c r="C44" s="598">
        <v>5466.67</v>
      </c>
      <c r="D44" s="598">
        <v>6560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</row>
    <row r="45" spans="1:30" ht="15">
      <c r="A45" s="599" t="s">
        <v>700</v>
      </c>
      <c r="B45" s="597" t="s">
        <v>18</v>
      </c>
      <c r="C45" s="598">
        <v>6458.33</v>
      </c>
      <c r="D45" s="598">
        <v>7750</v>
      </c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</row>
    <row r="46" spans="1:30" ht="15">
      <c r="A46" s="599" t="s">
        <v>701</v>
      </c>
      <c r="B46" s="597" t="s">
        <v>18</v>
      </c>
      <c r="C46" s="598">
        <v>7291.67</v>
      </c>
      <c r="D46" s="598">
        <v>8750</v>
      </c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</row>
    <row r="47" spans="1:30" ht="15">
      <c r="A47" s="599" t="s">
        <v>702</v>
      </c>
      <c r="B47" s="597" t="s">
        <v>18</v>
      </c>
      <c r="C47" s="598">
        <v>8125</v>
      </c>
      <c r="D47" s="598">
        <v>9750</v>
      </c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</row>
    <row r="48" spans="1:30" ht="15">
      <c r="A48" s="599" t="s">
        <v>703</v>
      </c>
      <c r="B48" s="597" t="s">
        <v>18</v>
      </c>
      <c r="C48" s="598">
        <v>8966.669999999998</v>
      </c>
      <c r="D48" s="598">
        <v>10760</v>
      </c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2"/>
      <c r="X48" s="322"/>
      <c r="Y48" s="322"/>
      <c r="Z48" s="322"/>
      <c r="AA48" s="322"/>
      <c r="AB48" s="322"/>
      <c r="AC48" s="322"/>
      <c r="AD48" s="322"/>
    </row>
    <row r="49" spans="1:30" ht="15">
      <c r="A49" s="599" t="s">
        <v>704</v>
      </c>
      <c r="B49" s="597" t="s">
        <v>18</v>
      </c>
      <c r="C49" s="598">
        <v>9850</v>
      </c>
      <c r="D49" s="598">
        <v>11820</v>
      </c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</row>
    <row r="50" spans="1:30" ht="60">
      <c r="A50" s="602" t="s">
        <v>713</v>
      </c>
      <c r="B50" s="597"/>
      <c r="C50" s="598"/>
      <c r="D50" s="598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322"/>
      <c r="U50" s="322"/>
      <c r="V50" s="322"/>
      <c r="W50" s="322"/>
      <c r="X50" s="322"/>
      <c r="Y50" s="322"/>
      <c r="Z50" s="322"/>
      <c r="AA50" s="322"/>
      <c r="AB50" s="322"/>
      <c r="AC50" s="322"/>
      <c r="AD50" s="322"/>
    </row>
    <row r="51" spans="1:30" ht="15">
      <c r="A51" s="596" t="s">
        <v>767</v>
      </c>
      <c r="B51" s="597" t="s">
        <v>18</v>
      </c>
      <c r="C51" s="598">
        <v>13600</v>
      </c>
      <c r="D51" s="598">
        <v>16320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2"/>
      <c r="U51" s="322"/>
      <c r="V51" s="322"/>
      <c r="W51" s="322"/>
      <c r="X51" s="322"/>
      <c r="Y51" s="322"/>
      <c r="Z51" s="322"/>
      <c r="AA51" s="322"/>
      <c r="AB51" s="322"/>
      <c r="AC51" s="322"/>
      <c r="AD51" s="322"/>
    </row>
    <row r="52" spans="1:30" ht="15">
      <c r="A52" s="599" t="s">
        <v>694</v>
      </c>
      <c r="B52" s="597" t="s">
        <v>18</v>
      </c>
      <c r="C52" s="598">
        <v>1416.67</v>
      </c>
      <c r="D52" s="598">
        <v>1700</v>
      </c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</row>
    <row r="53" spans="1:30" ht="15">
      <c r="A53" s="599" t="s">
        <v>695</v>
      </c>
      <c r="B53" s="597" t="s">
        <v>18</v>
      </c>
      <c r="C53" s="598">
        <v>2500</v>
      </c>
      <c r="D53" s="598">
        <v>3000</v>
      </c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</row>
    <row r="54" spans="1:30" ht="15">
      <c r="A54" s="599" t="s">
        <v>696</v>
      </c>
      <c r="B54" s="597" t="s">
        <v>18</v>
      </c>
      <c r="C54" s="598">
        <v>3700</v>
      </c>
      <c r="D54" s="598">
        <v>4440</v>
      </c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2"/>
      <c r="Y54" s="322"/>
      <c r="Z54" s="322"/>
      <c r="AA54" s="322"/>
      <c r="AB54" s="322"/>
      <c r="AC54" s="322"/>
      <c r="AD54" s="322"/>
    </row>
    <row r="55" spans="1:30" ht="15">
      <c r="A55" s="599" t="s">
        <v>697</v>
      </c>
      <c r="B55" s="597" t="s">
        <v>18</v>
      </c>
      <c r="C55" s="598">
        <v>4816.67</v>
      </c>
      <c r="D55" s="598">
        <v>5780</v>
      </c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</row>
    <row r="56" spans="1:30" ht="15">
      <c r="A56" s="599" t="s">
        <v>698</v>
      </c>
      <c r="B56" s="597" t="s">
        <v>18</v>
      </c>
      <c r="C56" s="598">
        <v>5875</v>
      </c>
      <c r="D56" s="598">
        <v>7050</v>
      </c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</row>
    <row r="57" spans="1:30" ht="15">
      <c r="A57" s="599" t="s">
        <v>699</v>
      </c>
      <c r="B57" s="597" t="s">
        <v>18</v>
      </c>
      <c r="C57" s="598">
        <v>7099.999999999999</v>
      </c>
      <c r="D57" s="598">
        <v>8520</v>
      </c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</row>
    <row r="58" spans="1:30" ht="15">
      <c r="A58" s="599" t="s">
        <v>700</v>
      </c>
      <c r="B58" s="597" t="s">
        <v>18</v>
      </c>
      <c r="C58" s="598">
        <v>8216.67</v>
      </c>
      <c r="D58" s="598">
        <v>9860</v>
      </c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</row>
    <row r="59" spans="1:30" ht="15">
      <c r="A59" s="599" t="s">
        <v>701</v>
      </c>
      <c r="B59" s="597" t="s">
        <v>18</v>
      </c>
      <c r="C59" s="598">
        <v>9291.67</v>
      </c>
      <c r="D59" s="598">
        <v>11150</v>
      </c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</row>
    <row r="60" spans="1:30" ht="15">
      <c r="A60" s="599" t="s">
        <v>702</v>
      </c>
      <c r="B60" s="597" t="s">
        <v>18</v>
      </c>
      <c r="C60" s="598">
        <v>10425</v>
      </c>
      <c r="D60" s="598">
        <v>12510</v>
      </c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</row>
    <row r="61" spans="1:30" ht="15">
      <c r="A61" s="599" t="s">
        <v>703</v>
      </c>
      <c r="B61" s="597" t="s">
        <v>18</v>
      </c>
      <c r="C61" s="598">
        <v>11466.67</v>
      </c>
      <c r="D61" s="598">
        <v>13760</v>
      </c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</row>
    <row r="62" spans="1:30" ht="15">
      <c r="A62" s="599" t="s">
        <v>704</v>
      </c>
      <c r="B62" s="597" t="s">
        <v>18</v>
      </c>
      <c r="C62" s="598">
        <v>12500</v>
      </c>
      <c r="D62" s="598">
        <v>15000</v>
      </c>
      <c r="E62" s="322"/>
      <c r="F62" s="322"/>
      <c r="G62" s="322"/>
      <c r="H62" s="322"/>
      <c r="I62" s="322"/>
      <c r="J62" s="322"/>
      <c r="K62" s="322"/>
      <c r="L62" s="322"/>
      <c r="M62" s="322"/>
      <c r="N62" s="322"/>
      <c r="O62" s="322"/>
      <c r="P62" s="322"/>
      <c r="Q62" s="322"/>
      <c r="R62" s="322"/>
      <c r="S62" s="322"/>
      <c r="T62" s="322"/>
      <c r="U62" s="322"/>
      <c r="V62" s="322"/>
      <c r="W62" s="322"/>
      <c r="X62" s="322"/>
      <c r="Y62" s="322"/>
      <c r="Z62" s="322"/>
      <c r="AA62" s="322"/>
      <c r="AB62" s="322"/>
      <c r="AC62" s="322"/>
      <c r="AD62" s="322"/>
    </row>
    <row r="63" spans="1:30" ht="15">
      <c r="A63" s="600" t="s">
        <v>714</v>
      </c>
      <c r="B63" s="597" t="s">
        <v>445</v>
      </c>
      <c r="C63" s="598">
        <v>55</v>
      </c>
      <c r="D63" s="598">
        <v>66</v>
      </c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</row>
    <row r="64" spans="1:30" ht="30" customHeight="1">
      <c r="A64" s="604" t="s">
        <v>715</v>
      </c>
      <c r="B64" s="605" t="s">
        <v>716</v>
      </c>
      <c r="C64" s="598">
        <v>225</v>
      </c>
      <c r="D64" s="598">
        <v>270</v>
      </c>
      <c r="E64" s="322"/>
      <c r="F64" s="322"/>
      <c r="G64" s="322"/>
      <c r="H64" s="322"/>
      <c r="I64" s="322"/>
      <c r="J64" s="322"/>
      <c r="K64" s="322"/>
      <c r="L64" s="322"/>
      <c r="M64" s="322"/>
      <c r="N64" s="322"/>
      <c r="O64" s="322"/>
      <c r="P64" s="322"/>
      <c r="Q64" s="322"/>
      <c r="R64" s="322"/>
      <c r="S64" s="322"/>
      <c r="T64" s="322"/>
      <c r="U64" s="322"/>
      <c r="V64" s="322"/>
      <c r="W64" s="322"/>
      <c r="X64" s="322"/>
      <c r="Y64" s="322"/>
      <c r="Z64" s="322"/>
      <c r="AA64" s="322"/>
      <c r="AB64" s="322"/>
      <c r="AC64" s="322"/>
      <c r="AD64" s="322"/>
    </row>
    <row r="65" spans="1:30" ht="15">
      <c r="A65" s="603" t="s">
        <v>567</v>
      </c>
      <c r="B65" s="597" t="s">
        <v>18</v>
      </c>
      <c r="C65" s="598">
        <v>5</v>
      </c>
      <c r="D65" s="598">
        <v>6</v>
      </c>
      <c r="E65" s="322"/>
      <c r="F65" s="322"/>
      <c r="G65" s="322"/>
      <c r="H65" s="322"/>
      <c r="I65" s="322"/>
      <c r="J65" s="322"/>
      <c r="K65" s="322"/>
      <c r="L65" s="322"/>
      <c r="M65" s="322"/>
      <c r="N65" s="322"/>
      <c r="O65" s="322"/>
      <c r="P65" s="322"/>
      <c r="Q65" s="322"/>
      <c r="R65" s="322"/>
      <c r="S65" s="322"/>
      <c r="T65" s="322"/>
      <c r="U65" s="322"/>
      <c r="V65" s="322"/>
      <c r="W65" s="322"/>
      <c r="X65" s="322"/>
      <c r="Y65" s="322"/>
      <c r="Z65" s="322"/>
      <c r="AA65" s="322"/>
      <c r="AB65" s="322"/>
      <c r="AC65" s="322"/>
      <c r="AD65" s="322"/>
    </row>
    <row r="66" spans="1:30" ht="43.5">
      <c r="A66" s="604" t="s">
        <v>717</v>
      </c>
      <c r="B66" s="597" t="s">
        <v>18</v>
      </c>
      <c r="C66" s="598">
        <v>66.67</v>
      </c>
      <c r="D66" s="598">
        <v>80</v>
      </c>
      <c r="E66" s="322"/>
      <c r="F66" s="322"/>
      <c r="G66" s="322"/>
      <c r="H66" s="322"/>
      <c r="I66" s="322"/>
      <c r="J66" s="322"/>
      <c r="K66" s="322"/>
      <c r="L66" s="322"/>
      <c r="M66" s="322"/>
      <c r="N66" s="322"/>
      <c r="O66" s="322"/>
      <c r="P66" s="322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</row>
    <row r="67" spans="1:30" ht="42.75">
      <c r="A67" s="606" t="s">
        <v>718</v>
      </c>
      <c r="B67" s="597" t="s">
        <v>250</v>
      </c>
      <c r="C67" s="598">
        <v>50</v>
      </c>
      <c r="D67" s="598">
        <v>60</v>
      </c>
      <c r="E67" s="322"/>
      <c r="F67" s="322"/>
      <c r="G67" s="322"/>
      <c r="H67" s="322"/>
      <c r="I67" s="322"/>
      <c r="J67" s="322"/>
      <c r="K67" s="322"/>
      <c r="L67" s="322"/>
      <c r="M67" s="322"/>
      <c r="N67" s="322"/>
      <c r="O67" s="322"/>
      <c r="P67" s="322"/>
      <c r="Q67" s="322"/>
      <c r="R67" s="322"/>
      <c r="S67" s="322"/>
      <c r="T67" s="322"/>
      <c r="U67" s="322"/>
      <c r="V67" s="322"/>
      <c r="W67" s="322"/>
      <c r="X67" s="322"/>
      <c r="Y67" s="322"/>
      <c r="Z67" s="322"/>
      <c r="AA67" s="322"/>
      <c r="AB67" s="322"/>
      <c r="AC67" s="322"/>
      <c r="AD67" s="322"/>
    </row>
    <row r="68" spans="1:30" ht="43.5">
      <c r="A68" s="604" t="s">
        <v>719</v>
      </c>
      <c r="B68" s="597" t="s">
        <v>250</v>
      </c>
      <c r="C68" s="598">
        <v>66.67</v>
      </c>
      <c r="D68" s="598">
        <v>80</v>
      </c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322"/>
      <c r="P68" s="322"/>
      <c r="Q68" s="322"/>
      <c r="R68" s="322"/>
      <c r="S68" s="322"/>
      <c r="T68" s="322"/>
      <c r="U68" s="322"/>
      <c r="V68" s="322"/>
      <c r="W68" s="322"/>
      <c r="X68" s="322"/>
      <c r="Y68" s="322"/>
      <c r="Z68" s="322"/>
      <c r="AA68" s="322"/>
      <c r="AB68" s="322"/>
      <c r="AC68" s="322"/>
      <c r="AD68" s="322"/>
    </row>
    <row r="69" spans="1:30" ht="29.25">
      <c r="A69" s="607" t="s">
        <v>568</v>
      </c>
      <c r="B69" s="597" t="s">
        <v>33</v>
      </c>
      <c r="C69" s="598">
        <v>12.5</v>
      </c>
      <c r="D69" s="598">
        <v>15</v>
      </c>
      <c r="E69" s="322"/>
      <c r="F69" s="322"/>
      <c r="G69" s="322"/>
      <c r="H69" s="322"/>
      <c r="I69" s="322"/>
      <c r="J69" s="322"/>
      <c r="K69" s="322"/>
      <c r="L69" s="322"/>
      <c r="M69" s="322"/>
      <c r="N69" s="322"/>
      <c r="O69" s="322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</row>
    <row r="70" spans="1:30" ht="29.25">
      <c r="A70" s="608" t="s">
        <v>720</v>
      </c>
      <c r="B70" s="597" t="s">
        <v>33</v>
      </c>
      <c r="C70" s="598">
        <v>54.169999999999995</v>
      </c>
      <c r="D70" s="598">
        <v>65</v>
      </c>
      <c r="E70" s="322"/>
      <c r="F70" s="322"/>
      <c r="G70" s="322"/>
      <c r="H70" s="322"/>
      <c r="I70" s="322"/>
      <c r="J70" s="322"/>
      <c r="K70" s="322"/>
      <c r="L70" s="322"/>
      <c r="M70" s="322"/>
      <c r="N70" s="322"/>
      <c r="O70" s="322"/>
      <c r="P70" s="322"/>
      <c r="Q70" s="322"/>
      <c r="R70" s="322"/>
      <c r="S70" s="322"/>
      <c r="T70" s="322"/>
      <c r="U70" s="322"/>
      <c r="V70" s="322"/>
      <c r="W70" s="322"/>
      <c r="X70" s="322"/>
      <c r="Y70" s="322"/>
      <c r="Z70" s="322"/>
      <c r="AA70" s="322"/>
      <c r="AB70" s="322"/>
      <c r="AC70" s="322"/>
      <c r="AD70" s="322"/>
    </row>
    <row r="71" spans="1:30" ht="15">
      <c r="A71" s="609" t="s">
        <v>569</v>
      </c>
      <c r="B71" s="597"/>
      <c r="C71" s="598"/>
      <c r="D71" s="598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</row>
    <row r="72" spans="1:30" ht="15">
      <c r="A72" s="610" t="s">
        <v>474</v>
      </c>
      <c r="B72" s="597" t="s">
        <v>0</v>
      </c>
      <c r="C72" s="598">
        <v>35</v>
      </c>
      <c r="D72" s="598">
        <v>42</v>
      </c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322"/>
      <c r="T72" s="322"/>
      <c r="U72" s="322"/>
      <c r="V72" s="322"/>
      <c r="W72" s="322"/>
      <c r="X72" s="322"/>
      <c r="Y72" s="322"/>
      <c r="Z72" s="322"/>
      <c r="AA72" s="322"/>
      <c r="AB72" s="322"/>
      <c r="AC72" s="322"/>
      <c r="AD72" s="322"/>
    </row>
    <row r="73" spans="1:30" ht="15">
      <c r="A73" s="610" t="s">
        <v>34</v>
      </c>
      <c r="B73" s="597" t="s">
        <v>0</v>
      </c>
      <c r="C73" s="598">
        <v>55</v>
      </c>
      <c r="D73" s="598">
        <v>66</v>
      </c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</row>
    <row r="74" spans="1:30" ht="29.25">
      <c r="A74" s="611" t="s">
        <v>721</v>
      </c>
      <c r="B74" s="612" t="s">
        <v>0</v>
      </c>
      <c r="C74" s="613">
        <v>20</v>
      </c>
      <c r="D74" s="613">
        <v>24</v>
      </c>
      <c r="E74" s="322"/>
      <c r="F74" s="322"/>
      <c r="G74" s="322"/>
      <c r="H74" s="322"/>
      <c r="I74" s="322"/>
      <c r="J74" s="322"/>
      <c r="K74" s="322"/>
      <c r="L74" s="322"/>
      <c r="M74" s="322"/>
      <c r="N74" s="322"/>
      <c r="O74" s="322"/>
      <c r="P74" s="322"/>
      <c r="Q74" s="322"/>
      <c r="R74" s="322"/>
      <c r="S74" s="322"/>
      <c r="T74" s="322"/>
      <c r="U74" s="322"/>
      <c r="V74" s="322"/>
      <c r="W74" s="322"/>
      <c r="X74" s="322"/>
      <c r="Y74" s="322"/>
      <c r="Z74" s="322"/>
      <c r="AA74" s="322"/>
      <c r="AB74" s="322"/>
      <c r="AC74" s="322"/>
      <c r="AD74" s="322"/>
    </row>
    <row r="75" spans="1:30" ht="15">
      <c r="A75" s="319" t="s">
        <v>312</v>
      </c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2"/>
      <c r="U75" s="322"/>
      <c r="V75" s="322"/>
      <c r="W75" s="322"/>
      <c r="X75" s="322"/>
      <c r="Y75" s="322"/>
      <c r="Z75" s="322"/>
      <c r="AA75" s="322"/>
      <c r="AB75" s="322"/>
      <c r="AC75" s="322"/>
      <c r="AD75" s="322"/>
    </row>
    <row r="76" spans="1:30" ht="15" customHeight="1">
      <c r="A76" s="828" t="s">
        <v>722</v>
      </c>
      <c r="B76" s="828"/>
      <c r="C76" s="828"/>
      <c r="D76" s="828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2"/>
      <c r="U76" s="322"/>
      <c r="V76" s="322"/>
      <c r="W76" s="322"/>
      <c r="X76" s="322"/>
      <c r="Y76" s="322"/>
      <c r="Z76" s="322"/>
      <c r="AA76" s="322"/>
      <c r="AB76" s="322"/>
      <c r="AC76" s="322"/>
      <c r="AD76" s="322"/>
    </row>
    <row r="77" spans="1:30" ht="15">
      <c r="A77" s="320" t="s">
        <v>374</v>
      </c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</row>
    <row r="78" spans="1:30" ht="15">
      <c r="A78" s="829" t="s">
        <v>290</v>
      </c>
      <c r="B78" s="829"/>
      <c r="C78" s="829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</row>
    <row r="79" spans="1:30" ht="15">
      <c r="A79" s="829" t="s">
        <v>723</v>
      </c>
      <c r="B79" s="829"/>
      <c r="C79" s="829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</row>
    <row r="80" spans="1:30" ht="30.75" customHeight="1">
      <c r="A80" s="828" t="s">
        <v>724</v>
      </c>
      <c r="B80" s="828"/>
      <c r="C80" s="828"/>
      <c r="D80" s="828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</row>
    <row r="81" spans="1:30" ht="29.25" customHeight="1">
      <c r="A81" s="828" t="s">
        <v>725</v>
      </c>
      <c r="B81" s="828"/>
      <c r="C81" s="828"/>
      <c r="D81" s="828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</row>
    <row r="82" spans="1:30" ht="15">
      <c r="A82" s="829" t="s">
        <v>726</v>
      </c>
      <c r="B82" s="829"/>
      <c r="C82" s="829"/>
      <c r="D82" s="829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322"/>
      <c r="AB82" s="322"/>
      <c r="AC82" s="322"/>
      <c r="AD82" s="322"/>
    </row>
    <row r="83" spans="3:30" ht="15">
      <c r="C83" s="322"/>
      <c r="D83" s="322"/>
      <c r="E83" s="322"/>
      <c r="F83" s="322"/>
      <c r="G83" s="322"/>
      <c r="H83" s="322"/>
      <c r="I83" s="322"/>
      <c r="J83" s="322"/>
      <c r="K83" s="322"/>
      <c r="L83" s="322"/>
      <c r="M83" s="322"/>
      <c r="N83" s="322"/>
      <c r="O83" s="322"/>
      <c r="P83" s="322"/>
      <c r="Q83" s="322"/>
      <c r="R83" s="322"/>
      <c r="S83" s="322"/>
      <c r="T83" s="322"/>
      <c r="U83" s="322"/>
      <c r="V83" s="322"/>
      <c r="W83" s="322"/>
      <c r="X83" s="322"/>
      <c r="Y83" s="322"/>
      <c r="Z83" s="322"/>
      <c r="AA83" s="322"/>
      <c r="AB83" s="322"/>
      <c r="AC83" s="322"/>
      <c r="AD83" s="322"/>
    </row>
    <row r="84" spans="3:30" ht="15">
      <c r="C84" s="322"/>
      <c r="D84" s="322"/>
      <c r="E84" s="322"/>
      <c r="F84" s="322"/>
      <c r="G84" s="322"/>
      <c r="H84" s="322"/>
      <c r="I84" s="322"/>
      <c r="J84" s="322"/>
      <c r="K84" s="322"/>
      <c r="L84" s="322"/>
      <c r="M84" s="322"/>
      <c r="N84" s="322"/>
      <c r="O84" s="322"/>
      <c r="P84" s="322"/>
      <c r="Q84" s="322"/>
      <c r="R84" s="322"/>
      <c r="S84" s="322"/>
      <c r="T84" s="322"/>
      <c r="U84" s="322"/>
      <c r="V84" s="322"/>
      <c r="W84" s="322"/>
      <c r="X84" s="322"/>
      <c r="Y84" s="322"/>
      <c r="Z84" s="322"/>
      <c r="AA84" s="322"/>
      <c r="AB84" s="322"/>
      <c r="AC84" s="322"/>
      <c r="AD84" s="322"/>
    </row>
    <row r="85" spans="1:41" ht="15">
      <c r="A85" s="322"/>
      <c r="B85" s="300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2"/>
      <c r="N85" s="322"/>
      <c r="O85" s="322"/>
      <c r="P85" s="322"/>
      <c r="Q85" s="322"/>
      <c r="R85" s="322"/>
      <c r="S85" s="322"/>
      <c r="T85" s="322"/>
      <c r="U85" s="322"/>
      <c r="V85" s="322"/>
      <c r="W85" s="322"/>
      <c r="X85" s="322"/>
      <c r="Y85" s="322"/>
      <c r="Z85" s="322"/>
      <c r="AA85" s="322"/>
      <c r="AB85" s="322"/>
      <c r="AC85" s="322"/>
      <c r="AD85" s="322"/>
      <c r="AE85" s="322"/>
      <c r="AF85" s="322"/>
      <c r="AG85" s="322"/>
      <c r="AH85" s="322"/>
      <c r="AI85" s="322"/>
      <c r="AJ85" s="322"/>
      <c r="AK85" s="322"/>
      <c r="AL85" s="322"/>
      <c r="AM85" s="322"/>
      <c r="AN85" s="322"/>
      <c r="AO85" s="322"/>
    </row>
    <row r="86" spans="1:41" ht="15">
      <c r="A86" s="322"/>
      <c r="B86" s="300"/>
      <c r="C86" s="322"/>
      <c r="D86" s="322"/>
      <c r="E86" s="322"/>
      <c r="F86" s="322"/>
      <c r="G86" s="322"/>
      <c r="H86" s="322"/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322"/>
      <c r="U86" s="322"/>
      <c r="V86" s="322"/>
      <c r="W86" s="322"/>
      <c r="X86" s="322"/>
      <c r="Y86" s="322"/>
      <c r="Z86" s="322"/>
      <c r="AA86" s="322"/>
      <c r="AB86" s="322"/>
      <c r="AC86" s="322"/>
      <c r="AD86" s="322"/>
      <c r="AE86" s="322"/>
      <c r="AF86" s="322"/>
      <c r="AG86" s="322"/>
      <c r="AH86" s="322"/>
      <c r="AI86" s="322"/>
      <c r="AJ86" s="322"/>
      <c r="AK86" s="322"/>
      <c r="AL86" s="322"/>
      <c r="AM86" s="322"/>
      <c r="AN86" s="322"/>
      <c r="AO86" s="322"/>
    </row>
    <row r="87" spans="1:41" ht="15">
      <c r="A87" s="322"/>
      <c r="B87" s="300"/>
      <c r="C87" s="322"/>
      <c r="D87" s="322"/>
      <c r="E87" s="322"/>
      <c r="F87" s="322"/>
      <c r="G87" s="322"/>
      <c r="H87" s="322"/>
      <c r="I87" s="322"/>
      <c r="J87" s="322"/>
      <c r="K87" s="322"/>
      <c r="L87" s="322"/>
      <c r="M87" s="322"/>
      <c r="N87" s="322"/>
      <c r="O87" s="322"/>
      <c r="P87" s="322"/>
      <c r="Q87" s="322"/>
      <c r="R87" s="322"/>
      <c r="S87" s="322"/>
      <c r="T87" s="322"/>
      <c r="U87" s="322"/>
      <c r="V87" s="322"/>
      <c r="W87" s="322"/>
      <c r="X87" s="322"/>
      <c r="Y87" s="322"/>
      <c r="Z87" s="322"/>
      <c r="AA87" s="322"/>
      <c r="AB87" s="322"/>
      <c r="AC87" s="322"/>
      <c r="AD87" s="322"/>
      <c r="AE87" s="322"/>
      <c r="AF87" s="322"/>
      <c r="AG87" s="322"/>
      <c r="AH87" s="322"/>
      <c r="AI87" s="322"/>
      <c r="AJ87" s="322"/>
      <c r="AK87" s="322"/>
      <c r="AL87" s="322"/>
      <c r="AM87" s="322"/>
      <c r="AN87" s="322"/>
      <c r="AO87" s="322"/>
    </row>
    <row r="88" spans="1:41" ht="15">
      <c r="A88" s="322"/>
      <c r="B88" s="300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  <c r="AG88" s="322"/>
      <c r="AH88" s="322"/>
      <c r="AI88" s="322"/>
      <c r="AJ88" s="322"/>
      <c r="AK88" s="322"/>
      <c r="AL88" s="322"/>
      <c r="AM88" s="322"/>
      <c r="AN88" s="322"/>
      <c r="AO88" s="322"/>
    </row>
    <row r="89" spans="1:41" ht="15">
      <c r="A89" s="322"/>
      <c r="B89" s="300"/>
      <c r="C89" s="322"/>
      <c r="D89" s="322"/>
      <c r="E89" s="322"/>
      <c r="F89" s="322"/>
      <c r="G89" s="322"/>
      <c r="H89" s="322"/>
      <c r="I89" s="322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  <c r="AB89" s="322"/>
      <c r="AC89" s="322"/>
      <c r="AD89" s="322"/>
      <c r="AE89" s="322"/>
      <c r="AF89" s="322"/>
      <c r="AG89" s="322"/>
      <c r="AH89" s="322"/>
      <c r="AI89" s="322"/>
      <c r="AJ89" s="322"/>
      <c r="AK89" s="322"/>
      <c r="AL89" s="322"/>
      <c r="AM89" s="322"/>
      <c r="AN89" s="322"/>
      <c r="AO89" s="322"/>
    </row>
    <row r="90" spans="1:41" ht="15">
      <c r="A90" s="322"/>
      <c r="B90" s="300"/>
      <c r="C90" s="322"/>
      <c r="D90" s="322"/>
      <c r="E90" s="322"/>
      <c r="F90" s="322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322"/>
      <c r="AB90" s="322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</row>
    <row r="91" spans="1:41" ht="15">
      <c r="A91" s="322"/>
      <c r="B91" s="300"/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2"/>
      <c r="AD91" s="322"/>
      <c r="AE91" s="322"/>
      <c r="AF91" s="322"/>
      <c r="AG91" s="322"/>
      <c r="AH91" s="322"/>
      <c r="AI91" s="322"/>
      <c r="AJ91" s="322"/>
      <c r="AK91" s="322"/>
      <c r="AL91" s="322"/>
      <c r="AM91" s="322"/>
      <c r="AN91" s="322"/>
      <c r="AO91" s="322"/>
    </row>
    <row r="92" spans="1:41" ht="15">
      <c r="A92" s="322"/>
      <c r="B92" s="300"/>
      <c r="C92" s="322"/>
      <c r="D92" s="322"/>
      <c r="E92" s="322"/>
      <c r="F92" s="322"/>
      <c r="G92" s="322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2"/>
      <c r="AC92" s="322"/>
      <c r="AD92" s="322"/>
      <c r="AE92" s="322"/>
      <c r="AF92" s="322"/>
      <c r="AG92" s="322"/>
      <c r="AH92" s="322"/>
      <c r="AI92" s="322"/>
      <c r="AJ92" s="322"/>
      <c r="AK92" s="322"/>
      <c r="AL92" s="322"/>
      <c r="AM92" s="322"/>
      <c r="AN92" s="322"/>
      <c r="AO92" s="322"/>
    </row>
    <row r="93" spans="1:41" ht="15">
      <c r="A93" s="322"/>
      <c r="B93" s="300"/>
      <c r="C93" s="322"/>
      <c r="D93" s="322"/>
      <c r="E93" s="322"/>
      <c r="F93" s="322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2"/>
      <c r="Z93" s="322"/>
      <c r="AA93" s="322"/>
      <c r="AB93" s="322"/>
      <c r="AC93" s="322"/>
      <c r="AD93" s="322"/>
      <c r="AE93" s="322"/>
      <c r="AF93" s="322"/>
      <c r="AG93" s="322"/>
      <c r="AH93" s="322"/>
      <c r="AI93" s="322"/>
      <c r="AJ93" s="322"/>
      <c r="AK93" s="322"/>
      <c r="AL93" s="322"/>
      <c r="AM93" s="322"/>
      <c r="AN93" s="322"/>
      <c r="AO93" s="322"/>
    </row>
    <row r="94" spans="1:41" ht="15">
      <c r="A94" s="322"/>
      <c r="B94" s="300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2"/>
      <c r="AK94" s="322"/>
      <c r="AL94" s="322"/>
      <c r="AM94" s="322"/>
      <c r="AN94" s="322"/>
      <c r="AO94" s="322"/>
    </row>
    <row r="95" spans="1:41" ht="15">
      <c r="A95" s="322"/>
      <c r="B95" s="300"/>
      <c r="C95" s="322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322"/>
      <c r="S95" s="322"/>
      <c r="T95" s="322"/>
      <c r="U95" s="322"/>
      <c r="V95" s="322"/>
      <c r="W95" s="322"/>
      <c r="X95" s="322"/>
      <c r="Y95" s="322"/>
      <c r="Z95" s="322"/>
      <c r="AA95" s="322"/>
      <c r="AB95" s="322"/>
      <c r="AC95" s="322"/>
      <c r="AD95" s="322"/>
      <c r="AE95" s="322"/>
      <c r="AF95" s="322"/>
      <c r="AG95" s="322"/>
      <c r="AH95" s="322"/>
      <c r="AI95" s="322"/>
      <c r="AJ95" s="322"/>
      <c r="AK95" s="322"/>
      <c r="AL95" s="322"/>
      <c r="AM95" s="322"/>
      <c r="AN95" s="322"/>
      <c r="AO95" s="322"/>
    </row>
    <row r="96" spans="1:41" ht="15">
      <c r="A96" s="322"/>
      <c r="B96" s="300"/>
      <c r="C96" s="322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322"/>
      <c r="S96" s="322"/>
      <c r="T96" s="322"/>
      <c r="U96" s="322"/>
      <c r="V96" s="322"/>
      <c r="W96" s="322"/>
      <c r="X96" s="322"/>
      <c r="Y96" s="322"/>
      <c r="Z96" s="322"/>
      <c r="AA96" s="322"/>
      <c r="AB96" s="322"/>
      <c r="AC96" s="322"/>
      <c r="AD96" s="322"/>
      <c r="AE96" s="322"/>
      <c r="AF96" s="322"/>
      <c r="AG96" s="322"/>
      <c r="AH96" s="322"/>
      <c r="AI96" s="322"/>
      <c r="AJ96" s="322"/>
      <c r="AK96" s="322"/>
      <c r="AL96" s="322"/>
      <c r="AM96" s="322"/>
      <c r="AN96" s="322"/>
      <c r="AO96" s="322"/>
    </row>
    <row r="97" spans="1:41" ht="15">
      <c r="A97" s="322"/>
      <c r="B97" s="300"/>
      <c r="C97" s="322"/>
      <c r="D97" s="322"/>
      <c r="E97" s="322"/>
      <c r="F97" s="322"/>
      <c r="G97" s="322"/>
      <c r="H97" s="322"/>
      <c r="I97" s="322"/>
      <c r="J97" s="322"/>
      <c r="K97" s="322"/>
      <c r="L97" s="322"/>
      <c r="M97" s="322"/>
      <c r="N97" s="322"/>
      <c r="O97" s="322"/>
      <c r="P97" s="322"/>
      <c r="Q97" s="322"/>
      <c r="R97" s="322"/>
      <c r="S97" s="322"/>
      <c r="T97" s="322"/>
      <c r="U97" s="322"/>
      <c r="V97" s="322"/>
      <c r="W97" s="322"/>
      <c r="X97" s="322"/>
      <c r="Y97" s="322"/>
      <c r="Z97" s="322"/>
      <c r="AA97" s="322"/>
      <c r="AB97" s="322"/>
      <c r="AC97" s="322"/>
      <c r="AD97" s="322"/>
      <c r="AE97" s="322"/>
      <c r="AF97" s="322"/>
      <c r="AG97" s="322"/>
      <c r="AH97" s="322"/>
      <c r="AI97" s="322"/>
      <c r="AJ97" s="322"/>
      <c r="AK97" s="322"/>
      <c r="AL97" s="322"/>
      <c r="AM97" s="322"/>
      <c r="AN97" s="322"/>
      <c r="AO97" s="322"/>
    </row>
    <row r="98" spans="1:41" ht="15">
      <c r="A98" s="322"/>
      <c r="B98" s="300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  <c r="AK98" s="322"/>
      <c r="AL98" s="322"/>
      <c r="AM98" s="322"/>
      <c r="AN98" s="322"/>
      <c r="AO98" s="322"/>
    </row>
    <row r="99" spans="1:41" ht="15">
      <c r="A99" s="322"/>
      <c r="B99" s="300"/>
      <c r="C99" s="322"/>
      <c r="D99" s="322"/>
      <c r="E99" s="322"/>
      <c r="F99" s="322"/>
      <c r="G99" s="322"/>
      <c r="H99" s="322"/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2"/>
    </row>
    <row r="100" spans="1:41" ht="15">
      <c r="A100" s="322"/>
      <c r="B100" s="300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2"/>
      <c r="N100" s="322"/>
      <c r="O100" s="322"/>
      <c r="P100" s="322"/>
      <c r="Q100" s="322"/>
      <c r="R100" s="322"/>
      <c r="S100" s="322"/>
      <c r="T100" s="322"/>
      <c r="U100" s="322"/>
      <c r="V100" s="322"/>
      <c r="W100" s="322"/>
      <c r="X100" s="322"/>
      <c r="Y100" s="322"/>
      <c r="Z100" s="322"/>
      <c r="AA100" s="322"/>
      <c r="AB100" s="322"/>
      <c r="AC100" s="322"/>
      <c r="AD100" s="322"/>
      <c r="AE100" s="322"/>
      <c r="AF100" s="322"/>
      <c r="AG100" s="322"/>
      <c r="AH100" s="322"/>
      <c r="AI100" s="322"/>
      <c r="AJ100" s="322"/>
      <c r="AK100" s="322"/>
      <c r="AL100" s="322"/>
      <c r="AM100" s="322"/>
      <c r="AN100" s="322"/>
      <c r="AO100" s="322"/>
    </row>
    <row r="101" spans="1:41" ht="15">
      <c r="A101" s="322"/>
      <c r="B101" s="300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2"/>
      <c r="T101" s="322"/>
      <c r="U101" s="322"/>
      <c r="V101" s="322"/>
      <c r="W101" s="322"/>
      <c r="X101" s="322"/>
      <c r="Y101" s="322"/>
      <c r="Z101" s="322"/>
      <c r="AA101" s="322"/>
      <c r="AB101" s="322"/>
      <c r="AC101" s="322"/>
      <c r="AD101" s="322"/>
      <c r="AE101" s="322"/>
      <c r="AF101" s="322"/>
      <c r="AG101" s="322"/>
      <c r="AH101" s="322"/>
      <c r="AI101" s="322"/>
      <c r="AJ101" s="322"/>
      <c r="AK101" s="322"/>
      <c r="AL101" s="322"/>
      <c r="AM101" s="322"/>
      <c r="AN101" s="322"/>
      <c r="AO101" s="322"/>
    </row>
    <row r="102" spans="1:41" ht="15">
      <c r="A102" s="322"/>
      <c r="B102" s="300"/>
      <c r="C102" s="322"/>
      <c r="D102" s="322"/>
      <c r="E102" s="322"/>
      <c r="F102" s="322"/>
      <c r="G102" s="322"/>
      <c r="H102" s="322"/>
      <c r="I102" s="322"/>
      <c r="J102" s="322"/>
      <c r="K102" s="322"/>
      <c r="L102" s="322"/>
      <c r="M102" s="322"/>
      <c r="N102" s="322"/>
      <c r="O102" s="322"/>
      <c r="P102" s="322"/>
      <c r="Q102" s="322"/>
      <c r="R102" s="322"/>
      <c r="S102" s="322"/>
      <c r="T102" s="322"/>
      <c r="U102" s="322"/>
      <c r="V102" s="322"/>
      <c r="W102" s="322"/>
      <c r="X102" s="322"/>
      <c r="Y102" s="322"/>
      <c r="Z102" s="322"/>
      <c r="AA102" s="322"/>
      <c r="AB102" s="322"/>
      <c r="AC102" s="322"/>
      <c r="AD102" s="322"/>
      <c r="AE102" s="322"/>
      <c r="AF102" s="322"/>
      <c r="AG102" s="322"/>
      <c r="AH102" s="322"/>
      <c r="AI102" s="322"/>
      <c r="AJ102" s="322"/>
      <c r="AK102" s="322"/>
      <c r="AL102" s="322"/>
      <c r="AM102" s="322"/>
      <c r="AN102" s="322"/>
      <c r="AO102" s="322"/>
    </row>
    <row r="103" spans="1:41" ht="15">
      <c r="A103" s="322"/>
      <c r="B103" s="300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/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2"/>
      <c r="AM103" s="322"/>
      <c r="AN103" s="322"/>
      <c r="AO103" s="322"/>
    </row>
    <row r="104" spans="1:41" ht="15">
      <c r="A104" s="322"/>
      <c r="B104" s="300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22"/>
      <c r="S104" s="322"/>
      <c r="T104" s="322"/>
      <c r="U104" s="322"/>
      <c r="V104" s="322"/>
      <c r="W104" s="322"/>
      <c r="X104" s="322"/>
      <c r="Y104" s="322"/>
      <c r="Z104" s="322"/>
      <c r="AA104" s="322"/>
      <c r="AB104" s="322"/>
      <c r="AC104" s="322"/>
      <c r="AD104" s="322"/>
      <c r="AE104" s="322"/>
      <c r="AF104" s="322"/>
      <c r="AG104" s="322"/>
      <c r="AH104" s="322"/>
      <c r="AI104" s="322"/>
      <c r="AJ104" s="322"/>
      <c r="AK104" s="322"/>
      <c r="AL104" s="322"/>
      <c r="AM104" s="322"/>
      <c r="AN104" s="322"/>
      <c r="AO104" s="322"/>
    </row>
    <row r="105" spans="1:41" ht="15">
      <c r="A105" s="322"/>
      <c r="B105" s="300"/>
      <c r="C105" s="322"/>
      <c r="D105" s="322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  <c r="AM105" s="322"/>
      <c r="AN105" s="322"/>
      <c r="AO105" s="322"/>
    </row>
    <row r="106" spans="1:41" ht="15">
      <c r="A106" s="322"/>
      <c r="B106" s="300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  <c r="AM106" s="322"/>
      <c r="AN106" s="322"/>
      <c r="AO106" s="322"/>
    </row>
    <row r="107" spans="1:41" ht="15">
      <c r="A107" s="322"/>
      <c r="B107" s="300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  <c r="AM107" s="322"/>
      <c r="AN107" s="322"/>
      <c r="AO107" s="322"/>
    </row>
    <row r="108" spans="1:41" ht="15">
      <c r="A108" s="322"/>
      <c r="B108" s="300"/>
      <c r="C108" s="322"/>
      <c r="D108" s="322"/>
      <c r="E108" s="322"/>
      <c r="F108" s="322"/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  <c r="AM108" s="322"/>
      <c r="AN108" s="322"/>
      <c r="AO108" s="322"/>
    </row>
    <row r="109" spans="1:41" ht="15">
      <c r="A109" s="322"/>
      <c r="B109" s="300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  <c r="AM109" s="322"/>
      <c r="AN109" s="322"/>
      <c r="AO109" s="322"/>
    </row>
    <row r="110" spans="1:41" ht="15">
      <c r="A110" s="322"/>
      <c r="B110" s="300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  <c r="P110" s="322"/>
      <c r="Q110" s="322"/>
      <c r="R110" s="322"/>
      <c r="S110" s="322"/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  <c r="AJ110" s="322"/>
      <c r="AK110" s="322"/>
      <c r="AL110" s="322"/>
      <c r="AM110" s="322"/>
      <c r="AN110" s="322"/>
      <c r="AO110" s="322"/>
    </row>
    <row r="111" spans="1:41" ht="15">
      <c r="A111" s="322"/>
      <c r="B111" s="300"/>
      <c r="C111" s="322"/>
      <c r="D111" s="322"/>
      <c r="E111" s="322"/>
      <c r="F111" s="322"/>
      <c r="G111" s="322"/>
      <c r="H111" s="322"/>
      <c r="I111" s="322"/>
      <c r="J111" s="322"/>
      <c r="K111" s="322"/>
      <c r="L111" s="322"/>
      <c r="M111" s="322"/>
      <c r="N111" s="322"/>
      <c r="O111" s="322"/>
      <c r="P111" s="322"/>
      <c r="Q111" s="322"/>
      <c r="R111" s="322"/>
      <c r="S111" s="322"/>
      <c r="T111" s="322"/>
      <c r="U111" s="322"/>
      <c r="V111" s="322"/>
      <c r="W111" s="322"/>
      <c r="X111" s="322"/>
      <c r="Y111" s="322"/>
      <c r="Z111" s="322"/>
      <c r="AA111" s="322"/>
      <c r="AB111" s="322"/>
      <c r="AC111" s="322"/>
      <c r="AD111" s="322"/>
      <c r="AE111" s="322"/>
      <c r="AF111" s="322"/>
      <c r="AG111" s="322"/>
      <c r="AH111" s="322"/>
      <c r="AI111" s="322"/>
      <c r="AJ111" s="322"/>
      <c r="AK111" s="322"/>
      <c r="AL111" s="322"/>
      <c r="AM111" s="322"/>
      <c r="AN111" s="322"/>
      <c r="AO111" s="322"/>
    </row>
    <row r="112" spans="1:41" ht="15">
      <c r="A112" s="322"/>
      <c r="B112" s="300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2"/>
      <c r="O112" s="322"/>
      <c r="P112" s="322"/>
      <c r="Q112" s="322"/>
      <c r="R112" s="322"/>
      <c r="S112" s="322"/>
      <c r="T112" s="322"/>
      <c r="U112" s="322"/>
      <c r="V112" s="322"/>
      <c r="W112" s="322"/>
      <c r="X112" s="322"/>
      <c r="Y112" s="322"/>
      <c r="Z112" s="322"/>
      <c r="AA112" s="322"/>
      <c r="AB112" s="322"/>
      <c r="AC112" s="322"/>
      <c r="AD112" s="322"/>
      <c r="AE112" s="322"/>
      <c r="AF112" s="322"/>
      <c r="AG112" s="322"/>
      <c r="AH112" s="322"/>
      <c r="AI112" s="322"/>
      <c r="AJ112" s="322"/>
      <c r="AK112" s="322"/>
      <c r="AL112" s="322"/>
      <c r="AM112" s="322"/>
      <c r="AN112" s="322"/>
      <c r="AO112" s="322"/>
    </row>
    <row r="113" spans="1:41" ht="15">
      <c r="A113" s="322"/>
      <c r="B113" s="300"/>
      <c r="C113" s="322"/>
      <c r="D113" s="322"/>
      <c r="E113" s="322"/>
      <c r="F113" s="322"/>
      <c r="G113" s="322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322"/>
      <c r="S113" s="322"/>
      <c r="T113" s="322"/>
      <c r="U113" s="322"/>
      <c r="V113" s="322"/>
      <c r="W113" s="322"/>
      <c r="X113" s="322"/>
      <c r="Y113" s="322"/>
      <c r="Z113" s="322"/>
      <c r="AA113" s="322"/>
      <c r="AB113" s="322"/>
      <c r="AC113" s="322"/>
      <c r="AD113" s="322"/>
      <c r="AE113" s="322"/>
      <c r="AF113" s="322"/>
      <c r="AG113" s="322"/>
      <c r="AH113" s="322"/>
      <c r="AI113" s="322"/>
      <c r="AJ113" s="322"/>
      <c r="AK113" s="322"/>
      <c r="AL113" s="322"/>
      <c r="AM113" s="322"/>
      <c r="AN113" s="322"/>
      <c r="AO113" s="322"/>
    </row>
    <row r="114" spans="1:41" ht="15">
      <c r="A114" s="322"/>
      <c r="B114" s="300"/>
      <c r="C114" s="322"/>
      <c r="D114" s="322"/>
      <c r="E114" s="322"/>
      <c r="F114" s="322"/>
      <c r="G114" s="322"/>
      <c r="H114" s="322"/>
      <c r="I114" s="322"/>
      <c r="J114" s="322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2"/>
      <c r="X114" s="322"/>
      <c r="Y114" s="322"/>
      <c r="Z114" s="322"/>
      <c r="AA114" s="322"/>
      <c r="AB114" s="322"/>
      <c r="AC114" s="322"/>
      <c r="AD114" s="322"/>
      <c r="AE114" s="322"/>
      <c r="AF114" s="322"/>
      <c r="AG114" s="322"/>
      <c r="AH114" s="322"/>
      <c r="AI114" s="322"/>
      <c r="AJ114" s="322"/>
      <c r="AK114" s="322"/>
      <c r="AL114" s="322"/>
      <c r="AM114" s="322"/>
      <c r="AN114" s="322"/>
      <c r="AO114" s="322"/>
    </row>
    <row r="115" spans="1:41" ht="15">
      <c r="A115" s="322"/>
      <c r="B115" s="300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2"/>
      <c r="AM115" s="322"/>
      <c r="AN115" s="322"/>
      <c r="AO115" s="322"/>
    </row>
    <row r="116" spans="1:41" ht="15">
      <c r="A116" s="322"/>
      <c r="B116" s="300"/>
      <c r="C116" s="322"/>
      <c r="D116" s="322"/>
      <c r="E116" s="322"/>
      <c r="F116" s="322"/>
      <c r="G116" s="322"/>
      <c r="H116" s="322"/>
      <c r="I116" s="322"/>
      <c r="J116" s="322"/>
      <c r="K116" s="322"/>
      <c r="L116" s="322"/>
      <c r="M116" s="322"/>
      <c r="N116" s="322"/>
      <c r="O116" s="322"/>
      <c r="P116" s="322"/>
      <c r="Q116" s="322"/>
      <c r="R116" s="322"/>
      <c r="S116" s="322"/>
      <c r="T116" s="322"/>
      <c r="U116" s="322"/>
      <c r="V116" s="322"/>
      <c r="W116" s="322"/>
      <c r="X116" s="322"/>
      <c r="Y116" s="322"/>
      <c r="Z116" s="322"/>
      <c r="AA116" s="322"/>
      <c r="AB116" s="322"/>
      <c r="AC116" s="322"/>
      <c r="AD116" s="322"/>
      <c r="AE116" s="322"/>
      <c r="AF116" s="322"/>
      <c r="AG116" s="322"/>
      <c r="AH116" s="322"/>
      <c r="AI116" s="322"/>
      <c r="AJ116" s="322"/>
      <c r="AK116" s="322"/>
      <c r="AL116" s="322"/>
      <c r="AM116" s="322"/>
      <c r="AN116" s="322"/>
      <c r="AO116" s="322"/>
    </row>
    <row r="117" spans="1:41" ht="15">
      <c r="A117" s="322"/>
      <c r="B117" s="300"/>
      <c r="C117" s="322"/>
      <c r="D117" s="322"/>
      <c r="E117" s="322"/>
      <c r="F117" s="322"/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/>
      <c r="R117" s="322"/>
      <c r="S117" s="322"/>
      <c r="T117" s="322"/>
      <c r="U117" s="322"/>
      <c r="V117" s="322"/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/>
      <c r="AH117" s="322"/>
      <c r="AI117" s="322"/>
      <c r="AJ117" s="322"/>
      <c r="AK117" s="322"/>
      <c r="AL117" s="322"/>
      <c r="AM117" s="322"/>
      <c r="AN117" s="322"/>
      <c r="AO117" s="322"/>
    </row>
    <row r="118" spans="1:41" ht="15">
      <c r="A118" s="322"/>
      <c r="B118" s="300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  <c r="AO118" s="322"/>
    </row>
    <row r="119" spans="1:41" ht="15">
      <c r="A119" s="322"/>
      <c r="B119" s="300"/>
      <c r="C119" s="322"/>
      <c r="D119" s="322"/>
      <c r="E119" s="322"/>
      <c r="F119" s="322"/>
      <c r="G119" s="322"/>
      <c r="H119" s="322"/>
      <c r="I119" s="322"/>
      <c r="J119" s="322"/>
      <c r="K119" s="322"/>
      <c r="L119" s="322"/>
      <c r="M119" s="322"/>
      <c r="N119" s="322"/>
      <c r="O119" s="322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</row>
    <row r="120" spans="1:41" ht="15">
      <c r="A120" s="322"/>
      <c r="B120" s="300"/>
      <c r="C120" s="322"/>
      <c r="D120" s="322"/>
      <c r="E120" s="322"/>
      <c r="F120" s="322"/>
      <c r="G120" s="322"/>
      <c r="H120" s="322"/>
      <c r="I120" s="322"/>
      <c r="J120" s="322"/>
      <c r="K120" s="322"/>
      <c r="L120" s="322"/>
      <c r="M120" s="322"/>
      <c r="N120" s="322"/>
      <c r="O120" s="322"/>
      <c r="P120" s="322"/>
      <c r="Q120" s="322"/>
      <c r="R120" s="322"/>
      <c r="S120" s="322"/>
      <c r="T120" s="322"/>
      <c r="U120" s="322"/>
      <c r="V120" s="322"/>
      <c r="W120" s="322"/>
      <c r="X120" s="322"/>
      <c r="Y120" s="322"/>
      <c r="Z120" s="322"/>
      <c r="AA120" s="322"/>
      <c r="AB120" s="322"/>
      <c r="AC120" s="322"/>
      <c r="AD120" s="322"/>
      <c r="AE120" s="322"/>
      <c r="AF120" s="322"/>
      <c r="AG120" s="322"/>
      <c r="AH120" s="322"/>
      <c r="AI120" s="322"/>
      <c r="AJ120" s="322"/>
      <c r="AK120" s="322"/>
      <c r="AL120" s="322"/>
      <c r="AM120" s="322"/>
      <c r="AN120" s="322"/>
      <c r="AO120" s="322"/>
    </row>
    <row r="121" spans="1:41" ht="15">
      <c r="A121" s="322"/>
      <c r="B121" s="300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322"/>
      <c r="AD121" s="322"/>
      <c r="AE121" s="322"/>
      <c r="AF121" s="322"/>
      <c r="AG121" s="322"/>
      <c r="AH121" s="322"/>
      <c r="AI121" s="322"/>
      <c r="AJ121" s="322"/>
      <c r="AK121" s="322"/>
      <c r="AL121" s="322"/>
      <c r="AM121" s="322"/>
      <c r="AN121" s="322"/>
      <c r="AO121" s="322"/>
    </row>
    <row r="122" spans="1:41" ht="15">
      <c r="A122" s="322"/>
      <c r="B122" s="300"/>
      <c r="C122" s="322"/>
      <c r="D122" s="322"/>
      <c r="E122" s="322"/>
      <c r="F122" s="322"/>
      <c r="G122" s="322"/>
      <c r="H122" s="322"/>
      <c r="I122" s="322"/>
      <c r="J122" s="322"/>
      <c r="K122" s="322"/>
      <c r="L122" s="322"/>
      <c r="M122" s="322"/>
      <c r="N122" s="322"/>
      <c r="O122" s="322"/>
      <c r="P122" s="322"/>
      <c r="Q122" s="322"/>
      <c r="R122" s="322"/>
      <c r="S122" s="322"/>
      <c r="T122" s="322"/>
      <c r="U122" s="322"/>
      <c r="V122" s="322"/>
      <c r="W122" s="322"/>
      <c r="X122" s="322"/>
      <c r="Y122" s="322"/>
      <c r="Z122" s="322"/>
      <c r="AA122" s="322"/>
      <c r="AB122" s="322"/>
      <c r="AC122" s="322"/>
      <c r="AD122" s="322"/>
      <c r="AE122" s="322"/>
      <c r="AF122" s="322"/>
      <c r="AG122" s="322"/>
      <c r="AH122" s="322"/>
      <c r="AI122" s="322"/>
      <c r="AJ122" s="322"/>
      <c r="AK122" s="322"/>
      <c r="AL122" s="322"/>
      <c r="AM122" s="322"/>
      <c r="AN122" s="322"/>
      <c r="AO122" s="322"/>
    </row>
    <row r="123" spans="1:41" ht="15">
      <c r="A123" s="322"/>
      <c r="B123" s="300"/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2"/>
      <c r="R123" s="322"/>
      <c r="S123" s="322"/>
      <c r="T123" s="322"/>
      <c r="U123" s="322"/>
      <c r="V123" s="322"/>
      <c r="W123" s="322"/>
      <c r="X123" s="322"/>
      <c r="Y123" s="322"/>
      <c r="Z123" s="322"/>
      <c r="AA123" s="322"/>
      <c r="AB123" s="322"/>
      <c r="AC123" s="322"/>
      <c r="AD123" s="322"/>
      <c r="AE123" s="322"/>
      <c r="AF123" s="322"/>
      <c r="AG123" s="322"/>
      <c r="AH123" s="322"/>
      <c r="AI123" s="322"/>
      <c r="AJ123" s="322"/>
      <c r="AK123" s="322"/>
      <c r="AL123" s="322"/>
      <c r="AM123" s="322"/>
      <c r="AN123" s="322"/>
      <c r="AO123" s="322"/>
    </row>
    <row r="124" spans="1:41" ht="15">
      <c r="A124" s="322"/>
      <c r="B124" s="300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2"/>
      <c r="N124" s="322"/>
      <c r="O124" s="322"/>
      <c r="P124" s="322"/>
      <c r="Q124" s="322"/>
      <c r="R124" s="322"/>
      <c r="S124" s="322"/>
      <c r="T124" s="322"/>
      <c r="U124" s="322"/>
      <c r="V124" s="322"/>
      <c r="W124" s="322"/>
      <c r="X124" s="322"/>
      <c r="Y124" s="322"/>
      <c r="Z124" s="322"/>
      <c r="AA124" s="322"/>
      <c r="AB124" s="322"/>
      <c r="AC124" s="322"/>
      <c r="AD124" s="322"/>
      <c r="AE124" s="322"/>
      <c r="AF124" s="322"/>
      <c r="AG124" s="322"/>
      <c r="AH124" s="322"/>
      <c r="AI124" s="322"/>
      <c r="AJ124" s="322"/>
      <c r="AK124" s="322"/>
      <c r="AL124" s="322"/>
      <c r="AM124" s="322"/>
      <c r="AN124" s="322"/>
      <c r="AO124" s="322"/>
    </row>
    <row r="125" spans="1:41" ht="15">
      <c r="A125" s="322"/>
      <c r="B125" s="300"/>
      <c r="C125" s="322"/>
      <c r="D125" s="322"/>
      <c r="E125" s="322"/>
      <c r="F125" s="322"/>
      <c r="G125" s="322"/>
      <c r="H125" s="322"/>
      <c r="I125" s="322"/>
      <c r="J125" s="322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2"/>
      <c r="X125" s="322"/>
      <c r="Y125" s="322"/>
      <c r="Z125" s="322"/>
      <c r="AA125" s="322"/>
      <c r="AB125" s="322"/>
      <c r="AC125" s="322"/>
      <c r="AD125" s="322"/>
      <c r="AE125" s="322"/>
      <c r="AF125" s="322"/>
      <c r="AG125" s="322"/>
      <c r="AH125" s="322"/>
      <c r="AI125" s="322"/>
      <c r="AJ125" s="322"/>
      <c r="AK125" s="322"/>
      <c r="AL125" s="322"/>
      <c r="AM125" s="322"/>
      <c r="AN125" s="322"/>
      <c r="AO125" s="322"/>
    </row>
    <row r="126" spans="1:41" ht="15">
      <c r="A126" s="322"/>
      <c r="B126" s="300"/>
      <c r="C126" s="322"/>
      <c r="D126" s="322"/>
      <c r="E126" s="322"/>
      <c r="F126" s="322"/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/>
      <c r="R126" s="322"/>
      <c r="S126" s="322"/>
      <c r="T126" s="322"/>
      <c r="U126" s="322"/>
      <c r="V126" s="322"/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/>
      <c r="AH126" s="322"/>
      <c r="AI126" s="322"/>
      <c r="AJ126" s="322"/>
      <c r="AK126" s="322"/>
      <c r="AL126" s="322"/>
      <c r="AM126" s="322"/>
      <c r="AN126" s="322"/>
      <c r="AO126" s="322"/>
    </row>
    <row r="127" spans="1:41" ht="15">
      <c r="A127" s="322"/>
      <c r="B127" s="300"/>
      <c r="C127" s="322"/>
      <c r="D127" s="322"/>
      <c r="E127" s="322"/>
      <c r="F127" s="322"/>
      <c r="G127" s="322"/>
      <c r="H127" s="322"/>
      <c r="I127" s="322"/>
      <c r="J127" s="322"/>
      <c r="K127" s="322"/>
      <c r="L127" s="322"/>
      <c r="M127" s="322"/>
      <c r="N127" s="322"/>
      <c r="O127" s="322"/>
      <c r="P127" s="322"/>
      <c r="Q127" s="322"/>
      <c r="R127" s="322"/>
      <c r="S127" s="322"/>
      <c r="T127" s="322"/>
      <c r="U127" s="322"/>
      <c r="V127" s="322"/>
      <c r="W127" s="322"/>
      <c r="X127" s="322"/>
      <c r="Y127" s="322"/>
      <c r="Z127" s="322"/>
      <c r="AA127" s="322"/>
      <c r="AB127" s="322"/>
      <c r="AC127" s="322"/>
      <c r="AD127" s="322"/>
      <c r="AE127" s="322"/>
      <c r="AF127" s="322"/>
      <c r="AG127" s="322"/>
      <c r="AH127" s="322"/>
      <c r="AI127" s="322"/>
      <c r="AJ127" s="322"/>
      <c r="AK127" s="322"/>
      <c r="AL127" s="322"/>
      <c r="AM127" s="322"/>
      <c r="AN127" s="322"/>
      <c r="AO127" s="322"/>
    </row>
    <row r="128" spans="1:41" ht="15">
      <c r="A128" s="322"/>
      <c r="B128" s="300"/>
      <c r="C128" s="322"/>
      <c r="D128" s="322"/>
      <c r="E128" s="322"/>
      <c r="F128" s="322"/>
      <c r="G128" s="322"/>
      <c r="H128" s="322"/>
      <c r="I128" s="322"/>
      <c r="J128" s="322"/>
      <c r="K128" s="322"/>
      <c r="L128" s="322"/>
      <c r="M128" s="322"/>
      <c r="N128" s="322"/>
      <c r="O128" s="322"/>
      <c r="P128" s="322"/>
      <c r="Q128" s="322"/>
      <c r="R128" s="322"/>
      <c r="S128" s="322"/>
      <c r="T128" s="322"/>
      <c r="U128" s="322"/>
      <c r="V128" s="322"/>
      <c r="W128" s="322"/>
      <c r="X128" s="322"/>
      <c r="Y128" s="322"/>
      <c r="Z128" s="322"/>
      <c r="AA128" s="322"/>
      <c r="AB128" s="322"/>
      <c r="AC128" s="322"/>
      <c r="AD128" s="322"/>
      <c r="AE128" s="322"/>
      <c r="AF128" s="322"/>
      <c r="AG128" s="322"/>
      <c r="AH128" s="322"/>
      <c r="AI128" s="322"/>
      <c r="AJ128" s="322"/>
      <c r="AK128" s="322"/>
      <c r="AL128" s="322"/>
      <c r="AM128" s="322"/>
      <c r="AN128" s="322"/>
      <c r="AO128" s="322"/>
    </row>
    <row r="129" spans="1:41" ht="15">
      <c r="A129" s="322"/>
      <c r="B129" s="300"/>
      <c r="C129" s="322"/>
      <c r="D129" s="322"/>
      <c r="E129" s="322"/>
      <c r="F129" s="322"/>
      <c r="G129" s="322"/>
      <c r="H129" s="322"/>
      <c r="I129" s="322"/>
      <c r="J129" s="322"/>
      <c r="K129" s="322"/>
      <c r="L129" s="322"/>
      <c r="M129" s="322"/>
      <c r="N129" s="322"/>
      <c r="O129" s="322"/>
      <c r="P129" s="322"/>
      <c r="Q129" s="322"/>
      <c r="R129" s="322"/>
      <c r="S129" s="322"/>
      <c r="T129" s="322"/>
      <c r="U129" s="322"/>
      <c r="V129" s="322"/>
      <c r="W129" s="322"/>
      <c r="X129" s="322"/>
      <c r="Y129" s="322"/>
      <c r="Z129" s="322"/>
      <c r="AA129" s="322"/>
      <c r="AB129" s="322"/>
      <c r="AC129" s="322"/>
      <c r="AD129" s="322"/>
      <c r="AE129" s="322"/>
      <c r="AF129" s="322"/>
      <c r="AG129" s="322"/>
      <c r="AH129" s="322"/>
      <c r="AI129" s="322"/>
      <c r="AJ129" s="322"/>
      <c r="AK129" s="322"/>
      <c r="AL129" s="322"/>
      <c r="AM129" s="322"/>
      <c r="AN129" s="322"/>
      <c r="AO129" s="322"/>
    </row>
    <row r="130" spans="1:41" ht="15">
      <c r="A130" s="322"/>
      <c r="B130" s="300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2"/>
      <c r="N130" s="322"/>
      <c r="O130" s="322"/>
      <c r="P130" s="322"/>
      <c r="Q130" s="322"/>
      <c r="R130" s="322"/>
      <c r="S130" s="322"/>
      <c r="T130" s="322"/>
      <c r="U130" s="322"/>
      <c r="V130" s="322"/>
      <c r="W130" s="322"/>
      <c r="X130" s="322"/>
      <c r="Y130" s="322"/>
      <c r="Z130" s="322"/>
      <c r="AA130" s="322"/>
      <c r="AB130" s="322"/>
      <c r="AC130" s="322"/>
      <c r="AD130" s="322"/>
      <c r="AE130" s="322"/>
      <c r="AF130" s="322"/>
      <c r="AG130" s="322"/>
      <c r="AH130" s="322"/>
      <c r="AI130" s="322"/>
      <c r="AJ130" s="322"/>
      <c r="AK130" s="322"/>
      <c r="AL130" s="322"/>
      <c r="AM130" s="322"/>
      <c r="AN130" s="322"/>
      <c r="AO130" s="322"/>
    </row>
    <row r="131" spans="1:41" ht="15">
      <c r="A131" s="322"/>
      <c r="B131" s="300"/>
      <c r="C131" s="322"/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322"/>
      <c r="T131" s="322"/>
      <c r="U131" s="322"/>
      <c r="V131" s="322"/>
      <c r="W131" s="322"/>
      <c r="X131" s="322"/>
      <c r="Y131" s="322"/>
      <c r="Z131" s="322"/>
      <c r="AA131" s="322"/>
      <c r="AB131" s="322"/>
      <c r="AC131" s="322"/>
      <c r="AD131" s="322"/>
      <c r="AE131" s="322"/>
      <c r="AF131" s="322"/>
      <c r="AG131" s="322"/>
      <c r="AH131" s="322"/>
      <c r="AI131" s="322"/>
      <c r="AJ131" s="322"/>
      <c r="AK131" s="322"/>
      <c r="AL131" s="322"/>
      <c r="AM131" s="322"/>
      <c r="AN131" s="322"/>
      <c r="AO131" s="322"/>
    </row>
    <row r="132" spans="1:41" ht="15">
      <c r="A132" s="322"/>
      <c r="B132" s="300"/>
      <c r="C132" s="322"/>
      <c r="D132" s="322"/>
      <c r="E132" s="322"/>
      <c r="F132" s="322"/>
      <c r="G132" s="322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2"/>
      <c r="S132" s="322"/>
      <c r="T132" s="322"/>
      <c r="U132" s="322"/>
      <c r="V132" s="322"/>
      <c r="W132" s="322"/>
      <c r="X132" s="322"/>
      <c r="Y132" s="322"/>
      <c r="Z132" s="322"/>
      <c r="AA132" s="322"/>
      <c r="AB132" s="322"/>
      <c r="AC132" s="322"/>
      <c r="AD132" s="322"/>
      <c r="AE132" s="322"/>
      <c r="AF132" s="322"/>
      <c r="AG132" s="322"/>
      <c r="AH132" s="322"/>
      <c r="AI132" s="322"/>
      <c r="AJ132" s="322"/>
      <c r="AK132" s="322"/>
      <c r="AL132" s="322"/>
      <c r="AM132" s="322"/>
      <c r="AN132" s="322"/>
      <c r="AO132" s="322"/>
    </row>
    <row r="133" spans="1:41" ht="15">
      <c r="A133" s="322"/>
      <c r="B133" s="300"/>
      <c r="C133" s="322"/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2"/>
      <c r="S133" s="322"/>
      <c r="T133" s="322"/>
      <c r="U133" s="322"/>
      <c r="V133" s="322"/>
      <c r="W133" s="322"/>
      <c r="X133" s="322"/>
      <c r="Y133" s="322"/>
      <c r="Z133" s="322"/>
      <c r="AA133" s="322"/>
      <c r="AB133" s="322"/>
      <c r="AC133" s="322"/>
      <c r="AD133" s="322"/>
      <c r="AE133" s="322"/>
      <c r="AF133" s="322"/>
      <c r="AG133" s="322"/>
      <c r="AH133" s="322"/>
      <c r="AI133" s="322"/>
      <c r="AJ133" s="322"/>
      <c r="AK133" s="322"/>
      <c r="AL133" s="322"/>
      <c r="AM133" s="322"/>
      <c r="AN133" s="322"/>
      <c r="AO133" s="322"/>
    </row>
    <row r="134" spans="1:41" ht="15">
      <c r="A134" s="322"/>
      <c r="B134" s="300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</row>
    <row r="135" spans="1:41" ht="15">
      <c r="A135" s="322"/>
      <c r="B135" s="300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</row>
    <row r="136" spans="1:41" ht="15">
      <c r="A136" s="322"/>
      <c r="B136" s="300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</row>
    <row r="137" spans="1:41" ht="15">
      <c r="A137" s="322"/>
      <c r="B137" s="300"/>
      <c r="C137" s="322"/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2"/>
      <c r="S137" s="322"/>
      <c r="T137" s="322"/>
      <c r="U137" s="322"/>
      <c r="V137" s="322"/>
      <c r="W137" s="322"/>
      <c r="X137" s="322"/>
      <c r="Y137" s="322"/>
      <c r="Z137" s="322"/>
      <c r="AA137" s="322"/>
      <c r="AB137" s="322"/>
      <c r="AC137" s="322"/>
      <c r="AD137" s="322"/>
      <c r="AE137" s="322"/>
      <c r="AF137" s="322"/>
      <c r="AG137" s="322"/>
      <c r="AH137" s="322"/>
      <c r="AI137" s="322"/>
      <c r="AJ137" s="322"/>
      <c r="AK137" s="322"/>
      <c r="AL137" s="322"/>
      <c r="AM137" s="322"/>
      <c r="AN137" s="322"/>
      <c r="AO137" s="322"/>
    </row>
    <row r="138" spans="1:41" ht="15">
      <c r="A138" s="322"/>
      <c r="B138" s="300"/>
      <c r="C138" s="322"/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2"/>
      <c r="S138" s="322"/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  <c r="AJ138" s="322"/>
      <c r="AK138" s="322"/>
      <c r="AL138" s="322"/>
      <c r="AM138" s="322"/>
      <c r="AN138" s="322"/>
      <c r="AO138" s="322"/>
    </row>
    <row r="139" spans="1:41" ht="15">
      <c r="A139" s="322"/>
      <c r="B139" s="300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2"/>
      <c r="AK139" s="322"/>
      <c r="AL139" s="322"/>
      <c r="AM139" s="322"/>
      <c r="AN139" s="322"/>
      <c r="AO139" s="322"/>
    </row>
    <row r="140" spans="1:41" ht="15">
      <c r="A140" s="322"/>
      <c r="B140" s="300"/>
      <c r="C140" s="322"/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2"/>
      <c r="S140" s="322"/>
      <c r="T140" s="322"/>
      <c r="U140" s="322"/>
      <c r="V140" s="322"/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/>
      <c r="AH140" s="322"/>
      <c r="AI140" s="322"/>
      <c r="AJ140" s="322"/>
      <c r="AK140" s="322"/>
      <c r="AL140" s="322"/>
      <c r="AM140" s="322"/>
      <c r="AN140" s="322"/>
      <c r="AO140" s="322"/>
    </row>
    <row r="141" spans="1:41" ht="15">
      <c r="A141" s="322"/>
      <c r="B141" s="300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2"/>
      <c r="AK141" s="322"/>
      <c r="AL141" s="322"/>
      <c r="AM141" s="322"/>
      <c r="AN141" s="322"/>
      <c r="AO141" s="322"/>
    </row>
    <row r="142" spans="1:41" ht="15">
      <c r="A142" s="322"/>
      <c r="B142" s="300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2"/>
      <c r="AK142" s="322"/>
      <c r="AL142" s="322"/>
      <c r="AM142" s="322"/>
      <c r="AN142" s="322"/>
      <c r="AO142" s="322"/>
    </row>
    <row r="143" spans="1:41" ht="15">
      <c r="A143" s="322"/>
      <c r="B143" s="3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2"/>
      <c r="S143" s="322"/>
      <c r="T143" s="322"/>
      <c r="U143" s="322"/>
      <c r="V143" s="322"/>
      <c r="W143" s="322"/>
      <c r="X143" s="322"/>
      <c r="Y143" s="322"/>
      <c r="Z143" s="322"/>
      <c r="AA143" s="322"/>
      <c r="AB143" s="322"/>
      <c r="AC143" s="322"/>
      <c r="AD143" s="322"/>
      <c r="AE143" s="322"/>
      <c r="AF143" s="322"/>
      <c r="AG143" s="322"/>
      <c r="AH143" s="322"/>
      <c r="AI143" s="322"/>
      <c r="AJ143" s="322"/>
      <c r="AK143" s="322"/>
      <c r="AL143" s="322"/>
      <c r="AM143" s="322"/>
      <c r="AN143" s="322"/>
      <c r="AO143" s="322"/>
    </row>
    <row r="144" spans="1:41" ht="15">
      <c r="A144" s="322"/>
      <c r="B144" s="300"/>
      <c r="C144" s="322"/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2"/>
      <c r="S144" s="322"/>
      <c r="T144" s="322"/>
      <c r="U144" s="322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</row>
    <row r="145" spans="1:41" ht="15">
      <c r="A145" s="322"/>
      <c r="B145" s="300"/>
      <c r="C145" s="322"/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2"/>
      <c r="S145" s="322"/>
      <c r="T145" s="322"/>
      <c r="U145" s="322"/>
      <c r="V145" s="322"/>
      <c r="W145" s="322"/>
      <c r="X145" s="322"/>
      <c r="Y145" s="322"/>
      <c r="Z145" s="322"/>
      <c r="AA145" s="322"/>
      <c r="AB145" s="322"/>
      <c r="AC145" s="322"/>
      <c r="AD145" s="322"/>
      <c r="AE145" s="322"/>
      <c r="AF145" s="322"/>
      <c r="AG145" s="322"/>
      <c r="AH145" s="322"/>
      <c r="AI145" s="322"/>
      <c r="AJ145" s="322"/>
      <c r="AK145" s="322"/>
      <c r="AL145" s="322"/>
      <c r="AM145" s="322"/>
      <c r="AN145" s="322"/>
      <c r="AO145" s="322"/>
    </row>
    <row r="146" spans="1:41" ht="15">
      <c r="A146" s="322"/>
      <c r="B146" s="300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2"/>
      <c r="AK146" s="322"/>
      <c r="AL146" s="322"/>
      <c r="AM146" s="322"/>
      <c r="AN146" s="322"/>
      <c r="AO146" s="322"/>
    </row>
    <row r="147" spans="1:41" ht="15">
      <c r="A147" s="322"/>
      <c r="B147" s="300"/>
      <c r="C147" s="322"/>
      <c r="D147" s="322"/>
      <c r="E147" s="322"/>
      <c r="F147" s="322"/>
      <c r="G147" s="322"/>
      <c r="H147" s="322"/>
      <c r="I147" s="322"/>
      <c r="J147" s="322"/>
      <c r="K147" s="322"/>
      <c r="L147" s="322"/>
      <c r="M147" s="322"/>
      <c r="N147" s="322"/>
      <c r="O147" s="322"/>
      <c r="P147" s="322"/>
      <c r="Q147" s="322"/>
      <c r="R147" s="322"/>
      <c r="S147" s="322"/>
      <c r="T147" s="322"/>
      <c r="U147" s="322"/>
      <c r="V147" s="322"/>
      <c r="W147" s="322"/>
      <c r="X147" s="322"/>
      <c r="Y147" s="322"/>
      <c r="Z147" s="322"/>
      <c r="AA147" s="322"/>
      <c r="AB147" s="322"/>
      <c r="AC147" s="322"/>
      <c r="AD147" s="322"/>
      <c r="AE147" s="322"/>
      <c r="AF147" s="322"/>
      <c r="AG147" s="322"/>
      <c r="AH147" s="322"/>
      <c r="AI147" s="322"/>
      <c r="AJ147" s="322"/>
      <c r="AK147" s="322"/>
      <c r="AL147" s="322"/>
      <c r="AM147" s="322"/>
      <c r="AN147" s="322"/>
      <c r="AO147" s="322"/>
    </row>
    <row r="148" spans="1:41" ht="15">
      <c r="A148" s="322"/>
      <c r="B148" s="300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2"/>
      <c r="N148" s="322"/>
      <c r="O148" s="322"/>
      <c r="P148" s="322"/>
      <c r="Q148" s="322"/>
      <c r="R148" s="322"/>
      <c r="S148" s="322"/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  <c r="AJ148" s="322"/>
      <c r="AK148" s="322"/>
      <c r="AL148" s="322"/>
      <c r="AM148" s="322"/>
      <c r="AN148" s="322"/>
      <c r="AO148" s="322"/>
    </row>
    <row r="149" spans="1:41" ht="15">
      <c r="A149" s="322"/>
      <c r="B149" s="300"/>
      <c r="C149" s="322"/>
      <c r="D149" s="322"/>
      <c r="E149" s="322"/>
      <c r="F149" s="322"/>
      <c r="G149" s="322"/>
      <c r="H149" s="322"/>
      <c r="I149" s="322"/>
      <c r="J149" s="322"/>
      <c r="K149" s="322"/>
      <c r="L149" s="322"/>
      <c r="M149" s="322"/>
      <c r="N149" s="322"/>
      <c r="O149" s="322"/>
      <c r="P149" s="322"/>
      <c r="Q149" s="322"/>
      <c r="R149" s="322"/>
      <c r="S149" s="322"/>
      <c r="T149" s="322"/>
      <c r="U149" s="322"/>
      <c r="V149" s="322"/>
      <c r="W149" s="322"/>
      <c r="X149" s="322"/>
      <c r="Y149" s="322"/>
      <c r="Z149" s="322"/>
      <c r="AA149" s="322"/>
      <c r="AB149" s="322"/>
      <c r="AC149" s="322"/>
      <c r="AD149" s="322"/>
      <c r="AE149" s="322"/>
      <c r="AF149" s="322"/>
      <c r="AG149" s="322"/>
      <c r="AH149" s="322"/>
      <c r="AI149" s="322"/>
      <c r="AJ149" s="322"/>
      <c r="AK149" s="322"/>
      <c r="AL149" s="322"/>
      <c r="AM149" s="322"/>
      <c r="AN149" s="322"/>
      <c r="AO149" s="322"/>
    </row>
    <row r="150" spans="1:41" ht="15">
      <c r="A150" s="322"/>
      <c r="B150" s="300"/>
      <c r="C150" s="322"/>
      <c r="D150" s="322"/>
      <c r="E150" s="322"/>
      <c r="F150" s="322"/>
      <c r="G150" s="322"/>
      <c r="H150" s="322"/>
      <c r="I150" s="322"/>
      <c r="J150" s="322"/>
      <c r="K150" s="322"/>
      <c r="L150" s="322"/>
      <c r="M150" s="322"/>
      <c r="N150" s="322"/>
      <c r="O150" s="322"/>
      <c r="P150" s="322"/>
      <c r="Q150" s="322"/>
      <c r="R150" s="322"/>
      <c r="S150" s="322"/>
      <c r="T150" s="322"/>
      <c r="U150" s="322"/>
      <c r="V150" s="322"/>
      <c r="W150" s="322"/>
      <c r="X150" s="322"/>
      <c r="Y150" s="322"/>
      <c r="Z150" s="322"/>
      <c r="AA150" s="322"/>
      <c r="AB150" s="322"/>
      <c r="AC150" s="322"/>
      <c r="AD150" s="322"/>
      <c r="AE150" s="322"/>
      <c r="AF150" s="322"/>
      <c r="AG150" s="322"/>
      <c r="AH150" s="322"/>
      <c r="AI150" s="322"/>
      <c r="AJ150" s="322"/>
      <c r="AK150" s="322"/>
      <c r="AL150" s="322"/>
      <c r="AM150" s="322"/>
      <c r="AN150" s="322"/>
      <c r="AO150" s="322"/>
    </row>
    <row r="151" spans="1:41" ht="15">
      <c r="A151" s="322"/>
      <c r="B151" s="300"/>
      <c r="C151" s="322"/>
      <c r="D151" s="322"/>
      <c r="E151" s="322"/>
      <c r="F151" s="322"/>
      <c r="G151" s="322"/>
      <c r="H151" s="322"/>
      <c r="I151" s="322"/>
      <c r="J151" s="322"/>
      <c r="K151" s="322"/>
      <c r="L151" s="322"/>
      <c r="M151" s="322"/>
      <c r="N151" s="322"/>
      <c r="O151" s="322"/>
      <c r="P151" s="322"/>
      <c r="Q151" s="322"/>
      <c r="R151" s="322"/>
      <c r="S151" s="322"/>
      <c r="T151" s="322"/>
      <c r="U151" s="322"/>
      <c r="V151" s="322"/>
      <c r="W151" s="322"/>
      <c r="X151" s="322"/>
      <c r="Y151" s="322"/>
      <c r="Z151" s="322"/>
      <c r="AA151" s="322"/>
      <c r="AB151" s="322"/>
      <c r="AC151" s="322"/>
      <c r="AD151" s="322"/>
      <c r="AE151" s="322"/>
      <c r="AF151" s="322"/>
      <c r="AG151" s="322"/>
      <c r="AH151" s="322"/>
      <c r="AI151" s="322"/>
      <c r="AJ151" s="322"/>
      <c r="AK151" s="322"/>
      <c r="AL151" s="322"/>
      <c r="AM151" s="322"/>
      <c r="AN151" s="322"/>
      <c r="AO151" s="322"/>
    </row>
    <row r="152" spans="1:41" ht="15">
      <c r="A152" s="322"/>
      <c r="B152" s="300"/>
      <c r="C152" s="322"/>
      <c r="D152" s="322"/>
      <c r="E152" s="322"/>
      <c r="F152" s="322"/>
      <c r="G152" s="322"/>
      <c r="H152" s="322"/>
      <c r="I152" s="322"/>
      <c r="J152" s="322"/>
      <c r="K152" s="322"/>
      <c r="L152" s="322"/>
      <c r="M152" s="322"/>
      <c r="N152" s="322"/>
      <c r="O152" s="322"/>
      <c r="P152" s="322"/>
      <c r="Q152" s="322"/>
      <c r="R152" s="322"/>
      <c r="S152" s="322"/>
      <c r="T152" s="322"/>
      <c r="U152" s="322"/>
      <c r="V152" s="322"/>
      <c r="W152" s="322"/>
      <c r="X152" s="322"/>
      <c r="Y152" s="322"/>
      <c r="Z152" s="322"/>
      <c r="AA152" s="322"/>
      <c r="AB152" s="322"/>
      <c r="AC152" s="322"/>
      <c r="AD152" s="322"/>
      <c r="AE152" s="322"/>
      <c r="AF152" s="322"/>
      <c r="AG152" s="322"/>
      <c r="AH152" s="322"/>
      <c r="AI152" s="322"/>
      <c r="AJ152" s="322"/>
      <c r="AK152" s="322"/>
      <c r="AL152" s="322"/>
      <c r="AM152" s="322"/>
      <c r="AN152" s="322"/>
      <c r="AO152" s="322"/>
    </row>
    <row r="153" spans="1:41" ht="15">
      <c r="A153" s="322"/>
      <c r="B153" s="300"/>
      <c r="C153" s="322"/>
      <c r="D153" s="322"/>
      <c r="E153" s="322"/>
      <c r="F153" s="322"/>
      <c r="G153" s="322"/>
      <c r="H153" s="322"/>
      <c r="I153" s="322"/>
      <c r="J153" s="322"/>
      <c r="K153" s="322"/>
      <c r="L153" s="322"/>
      <c r="M153" s="322"/>
      <c r="N153" s="322"/>
      <c r="O153" s="322"/>
      <c r="P153" s="322"/>
      <c r="Q153" s="322"/>
      <c r="R153" s="322"/>
      <c r="S153" s="322"/>
      <c r="T153" s="322"/>
      <c r="U153" s="322"/>
      <c r="V153" s="322"/>
      <c r="W153" s="322"/>
      <c r="X153" s="322"/>
      <c r="Y153" s="322"/>
      <c r="Z153" s="322"/>
      <c r="AA153" s="322"/>
      <c r="AB153" s="322"/>
      <c r="AC153" s="322"/>
      <c r="AD153" s="322"/>
      <c r="AE153" s="322"/>
      <c r="AF153" s="322"/>
      <c r="AG153" s="322"/>
      <c r="AH153" s="322"/>
      <c r="AI153" s="322"/>
      <c r="AJ153" s="322"/>
      <c r="AK153" s="322"/>
      <c r="AL153" s="322"/>
      <c r="AM153" s="322"/>
      <c r="AN153" s="322"/>
      <c r="AO153" s="322"/>
    </row>
    <row r="154" spans="1:41" ht="15">
      <c r="A154" s="322"/>
      <c r="B154" s="300"/>
      <c r="C154" s="322"/>
      <c r="D154" s="322"/>
      <c r="E154" s="322"/>
      <c r="F154" s="322"/>
      <c r="G154" s="322"/>
      <c r="H154" s="322"/>
      <c r="I154" s="322"/>
      <c r="J154" s="322"/>
      <c r="K154" s="322"/>
      <c r="L154" s="322"/>
      <c r="M154" s="322"/>
      <c r="N154" s="322"/>
      <c r="O154" s="322"/>
      <c r="P154" s="322"/>
      <c r="Q154" s="322"/>
      <c r="R154" s="322"/>
      <c r="S154" s="322"/>
      <c r="T154" s="322"/>
      <c r="U154" s="322"/>
      <c r="V154" s="322"/>
      <c r="W154" s="322"/>
      <c r="X154" s="322"/>
      <c r="Y154" s="322"/>
      <c r="Z154" s="322"/>
      <c r="AA154" s="322"/>
      <c r="AB154" s="322"/>
      <c r="AC154" s="322"/>
      <c r="AD154" s="322"/>
      <c r="AE154" s="322"/>
      <c r="AF154" s="322"/>
      <c r="AG154" s="322"/>
      <c r="AH154" s="322"/>
      <c r="AI154" s="322"/>
      <c r="AJ154" s="322"/>
      <c r="AK154" s="322"/>
      <c r="AL154" s="322"/>
      <c r="AM154" s="322"/>
      <c r="AN154" s="322"/>
      <c r="AO154" s="322"/>
    </row>
    <row r="155" spans="1:41" ht="15">
      <c r="A155" s="322"/>
      <c r="B155" s="300"/>
      <c r="C155" s="322"/>
      <c r="D155" s="322"/>
      <c r="E155" s="322"/>
      <c r="F155" s="322"/>
      <c r="G155" s="322"/>
      <c r="H155" s="322"/>
      <c r="I155" s="322"/>
      <c r="J155" s="322"/>
      <c r="K155" s="322"/>
      <c r="L155" s="322"/>
      <c r="M155" s="322"/>
      <c r="N155" s="322"/>
      <c r="O155" s="322"/>
      <c r="P155" s="322"/>
      <c r="Q155" s="322"/>
      <c r="R155" s="322"/>
      <c r="S155" s="322"/>
      <c r="T155" s="322"/>
      <c r="U155" s="322"/>
      <c r="V155" s="322"/>
      <c r="W155" s="322"/>
      <c r="X155" s="322"/>
      <c r="Y155" s="322"/>
      <c r="Z155" s="322"/>
      <c r="AA155" s="322"/>
      <c r="AB155" s="322"/>
      <c r="AC155" s="322"/>
      <c r="AD155" s="322"/>
      <c r="AE155" s="322"/>
      <c r="AF155" s="322"/>
      <c r="AG155" s="322"/>
      <c r="AH155" s="322"/>
      <c r="AI155" s="322"/>
      <c r="AJ155" s="322"/>
      <c r="AK155" s="322"/>
      <c r="AL155" s="322"/>
      <c r="AM155" s="322"/>
      <c r="AN155" s="322"/>
      <c r="AO155" s="322"/>
    </row>
    <row r="156" spans="1:41" ht="15">
      <c r="A156" s="322"/>
      <c r="B156" s="300"/>
      <c r="C156" s="322"/>
      <c r="D156" s="322"/>
      <c r="E156" s="322"/>
      <c r="F156" s="322"/>
      <c r="G156" s="322"/>
      <c r="H156" s="322"/>
      <c r="I156" s="322"/>
      <c r="J156" s="322"/>
      <c r="K156" s="322"/>
      <c r="L156" s="322"/>
      <c r="M156" s="322"/>
      <c r="N156" s="322"/>
      <c r="O156" s="322"/>
      <c r="P156" s="322"/>
      <c r="Q156" s="322"/>
      <c r="R156" s="322"/>
      <c r="S156" s="322"/>
      <c r="T156" s="322"/>
      <c r="U156" s="322"/>
      <c r="V156" s="322"/>
      <c r="W156" s="322"/>
      <c r="X156" s="322"/>
      <c r="Y156" s="322"/>
      <c r="Z156" s="322"/>
      <c r="AA156" s="322"/>
      <c r="AB156" s="322"/>
      <c r="AC156" s="322"/>
      <c r="AD156" s="322"/>
      <c r="AE156" s="322"/>
      <c r="AF156" s="322"/>
      <c r="AG156" s="322"/>
      <c r="AH156" s="322"/>
      <c r="AI156" s="322"/>
      <c r="AJ156" s="322"/>
      <c r="AK156" s="322"/>
      <c r="AL156" s="322"/>
      <c r="AM156" s="322"/>
      <c r="AN156" s="322"/>
      <c r="AO156" s="322"/>
    </row>
    <row r="157" spans="1:41" ht="15">
      <c r="A157" s="322"/>
      <c r="B157" s="300"/>
      <c r="C157" s="322"/>
      <c r="D157" s="322"/>
      <c r="E157" s="322"/>
      <c r="F157" s="322"/>
      <c r="G157" s="322"/>
      <c r="H157" s="322"/>
      <c r="I157" s="322"/>
      <c r="J157" s="322"/>
      <c r="K157" s="322"/>
      <c r="L157" s="322"/>
      <c r="M157" s="322"/>
      <c r="N157" s="322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</row>
    <row r="158" spans="1:41" ht="15">
      <c r="A158" s="322"/>
      <c r="B158" s="300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322"/>
      <c r="AB158" s="322"/>
      <c r="AC158" s="322"/>
      <c r="AD158" s="322"/>
      <c r="AE158" s="322"/>
      <c r="AF158" s="322"/>
      <c r="AG158" s="322"/>
      <c r="AH158" s="322"/>
      <c r="AI158" s="322"/>
      <c r="AJ158" s="322"/>
      <c r="AK158" s="322"/>
      <c r="AL158" s="322"/>
      <c r="AM158" s="322"/>
      <c r="AN158" s="322"/>
      <c r="AO158" s="322"/>
    </row>
    <row r="159" spans="1:41" ht="15">
      <c r="A159" s="322"/>
      <c r="B159" s="300"/>
      <c r="C159" s="322"/>
      <c r="D159" s="322"/>
      <c r="E159" s="322"/>
      <c r="F159" s="322"/>
      <c r="G159" s="322"/>
      <c r="H159" s="322"/>
      <c r="I159" s="322"/>
      <c r="J159" s="322"/>
      <c r="K159" s="322"/>
      <c r="L159" s="322"/>
      <c r="M159" s="322"/>
      <c r="N159" s="322"/>
      <c r="O159" s="322"/>
      <c r="P159" s="322"/>
      <c r="Q159" s="322"/>
      <c r="R159" s="322"/>
      <c r="S159" s="322"/>
      <c r="T159" s="322"/>
      <c r="U159" s="322"/>
      <c r="V159" s="322"/>
      <c r="W159" s="322"/>
      <c r="X159" s="322"/>
      <c r="Y159" s="322"/>
      <c r="Z159" s="322"/>
      <c r="AA159" s="322"/>
      <c r="AB159" s="322"/>
      <c r="AC159" s="322"/>
      <c r="AD159" s="322"/>
      <c r="AE159" s="322"/>
      <c r="AF159" s="322"/>
      <c r="AG159" s="322"/>
      <c r="AH159" s="322"/>
      <c r="AI159" s="322"/>
      <c r="AJ159" s="322"/>
      <c r="AK159" s="322"/>
      <c r="AL159" s="322"/>
      <c r="AM159" s="322"/>
      <c r="AN159" s="322"/>
      <c r="AO159" s="322"/>
    </row>
    <row r="160" spans="1:41" ht="15">
      <c r="A160" s="322"/>
      <c r="B160" s="300"/>
      <c r="C160" s="322"/>
      <c r="D160" s="322"/>
      <c r="E160" s="322"/>
      <c r="F160" s="322"/>
      <c r="G160" s="322"/>
      <c r="H160" s="322"/>
      <c r="I160" s="322"/>
      <c r="J160" s="322"/>
      <c r="K160" s="322"/>
      <c r="L160" s="322"/>
      <c r="M160" s="322"/>
      <c r="N160" s="322"/>
      <c r="O160" s="322"/>
      <c r="P160" s="322"/>
      <c r="Q160" s="322"/>
      <c r="R160" s="322"/>
      <c r="S160" s="322"/>
      <c r="T160" s="322"/>
      <c r="U160" s="322"/>
      <c r="V160" s="322"/>
      <c r="W160" s="322"/>
      <c r="X160" s="322"/>
      <c r="Y160" s="322"/>
      <c r="Z160" s="322"/>
      <c r="AA160" s="322"/>
      <c r="AB160" s="322"/>
      <c r="AC160" s="322"/>
      <c r="AD160" s="322"/>
      <c r="AE160" s="322"/>
      <c r="AF160" s="322"/>
      <c r="AG160" s="322"/>
      <c r="AH160" s="322"/>
      <c r="AI160" s="322"/>
      <c r="AJ160" s="322"/>
      <c r="AK160" s="322"/>
      <c r="AL160" s="322"/>
      <c r="AM160" s="322"/>
      <c r="AN160" s="322"/>
      <c r="AO160" s="322"/>
    </row>
    <row r="161" spans="1:41" ht="15">
      <c r="A161" s="322"/>
      <c r="B161" s="300"/>
      <c r="C161" s="322"/>
      <c r="D161" s="322"/>
      <c r="E161" s="322"/>
      <c r="F161" s="322"/>
      <c r="G161" s="322"/>
      <c r="H161" s="322"/>
      <c r="I161" s="322"/>
      <c r="J161" s="322"/>
      <c r="K161" s="322"/>
      <c r="L161" s="322"/>
      <c r="M161" s="322"/>
      <c r="N161" s="322"/>
      <c r="O161" s="322"/>
      <c r="P161" s="322"/>
      <c r="Q161" s="322"/>
      <c r="R161" s="322"/>
      <c r="S161" s="322"/>
      <c r="T161" s="322"/>
      <c r="U161" s="322"/>
      <c r="V161" s="322"/>
      <c r="W161" s="322"/>
      <c r="X161" s="322"/>
      <c r="Y161" s="322"/>
      <c r="Z161" s="322"/>
      <c r="AA161" s="322"/>
      <c r="AB161" s="322"/>
      <c r="AC161" s="322"/>
      <c r="AD161" s="322"/>
      <c r="AE161" s="322"/>
      <c r="AF161" s="322"/>
      <c r="AG161" s="322"/>
      <c r="AH161" s="322"/>
      <c r="AI161" s="322"/>
      <c r="AJ161" s="322"/>
      <c r="AK161" s="322"/>
      <c r="AL161" s="322"/>
      <c r="AM161" s="322"/>
      <c r="AN161" s="322"/>
      <c r="AO161" s="322"/>
    </row>
    <row r="162" spans="1:41" ht="15">
      <c r="A162" s="322"/>
      <c r="B162" s="300"/>
      <c r="C162" s="322"/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2"/>
      <c r="S162" s="322"/>
      <c r="T162" s="322"/>
      <c r="U162" s="322"/>
      <c r="V162" s="322"/>
      <c r="W162" s="322"/>
      <c r="X162" s="322"/>
      <c r="Y162" s="322"/>
      <c r="Z162" s="322"/>
      <c r="AA162" s="322"/>
      <c r="AB162" s="322"/>
      <c r="AC162" s="322"/>
      <c r="AD162" s="322"/>
      <c r="AE162" s="322"/>
      <c r="AF162" s="322"/>
      <c r="AG162" s="322"/>
      <c r="AH162" s="322"/>
      <c r="AI162" s="322"/>
      <c r="AJ162" s="322"/>
      <c r="AK162" s="322"/>
      <c r="AL162" s="322"/>
      <c r="AM162" s="322"/>
      <c r="AN162" s="322"/>
      <c r="AO162" s="322"/>
    </row>
    <row r="163" spans="1:41" ht="15">
      <c r="A163" s="322"/>
      <c r="B163" s="300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2"/>
      <c r="S163" s="322"/>
      <c r="T163" s="322"/>
      <c r="U163" s="322"/>
      <c r="V163" s="322"/>
      <c r="W163" s="322"/>
      <c r="X163" s="322"/>
      <c r="Y163" s="322"/>
      <c r="Z163" s="322"/>
      <c r="AA163" s="322"/>
      <c r="AB163" s="322"/>
      <c r="AC163" s="322"/>
      <c r="AD163" s="322"/>
      <c r="AE163" s="322"/>
      <c r="AF163" s="322"/>
      <c r="AG163" s="322"/>
      <c r="AH163" s="322"/>
      <c r="AI163" s="322"/>
      <c r="AJ163" s="322"/>
      <c r="AK163" s="322"/>
      <c r="AL163" s="322"/>
      <c r="AM163" s="322"/>
      <c r="AN163" s="322"/>
      <c r="AO163" s="322"/>
    </row>
    <row r="164" spans="1:41" ht="15">
      <c r="A164" s="322"/>
      <c r="B164" s="300"/>
      <c r="C164" s="322"/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2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</row>
    <row r="165" spans="1:41" ht="15">
      <c r="A165" s="322"/>
      <c r="B165" s="300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2"/>
      <c r="S165" s="322"/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  <c r="AJ165" s="322"/>
      <c r="AK165" s="322"/>
      <c r="AL165" s="322"/>
      <c r="AM165" s="322"/>
      <c r="AN165" s="322"/>
      <c r="AO165" s="322"/>
    </row>
    <row r="166" spans="1:41" ht="15">
      <c r="A166" s="322"/>
      <c r="B166" s="300"/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322"/>
      <c r="S166" s="322"/>
      <c r="T166" s="322"/>
      <c r="U166" s="322"/>
      <c r="V166" s="322"/>
      <c r="W166" s="322"/>
      <c r="X166" s="322"/>
      <c r="Y166" s="322"/>
      <c r="Z166" s="322"/>
      <c r="AA166" s="322"/>
      <c r="AB166" s="322"/>
      <c r="AC166" s="322"/>
      <c r="AD166" s="322"/>
      <c r="AE166" s="322"/>
      <c r="AF166" s="322"/>
      <c r="AG166" s="322"/>
      <c r="AH166" s="322"/>
      <c r="AI166" s="322"/>
      <c r="AJ166" s="322"/>
      <c r="AK166" s="322"/>
      <c r="AL166" s="322"/>
      <c r="AM166" s="322"/>
      <c r="AN166" s="322"/>
      <c r="AO166" s="322"/>
    </row>
    <row r="167" spans="1:41" ht="15">
      <c r="A167" s="322"/>
      <c r="B167" s="300"/>
      <c r="C167" s="322"/>
      <c r="D167" s="322"/>
      <c r="E167" s="322"/>
      <c r="F167" s="322"/>
      <c r="G167" s="322"/>
      <c r="H167" s="322"/>
      <c r="I167" s="322"/>
      <c r="J167" s="322"/>
      <c r="K167" s="322"/>
      <c r="L167" s="322"/>
      <c r="M167" s="322"/>
      <c r="N167" s="322"/>
      <c r="O167" s="322"/>
      <c r="P167" s="322"/>
      <c r="Q167" s="322"/>
      <c r="R167" s="322"/>
      <c r="S167" s="322"/>
      <c r="T167" s="322"/>
      <c r="U167" s="322"/>
      <c r="V167" s="322"/>
      <c r="W167" s="322"/>
      <c r="X167" s="322"/>
      <c r="Y167" s="322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322"/>
      <c r="AN167" s="322"/>
      <c r="AO167" s="322"/>
    </row>
    <row r="168" spans="1:41" ht="15">
      <c r="A168" s="322"/>
      <c r="B168" s="300"/>
      <c r="C168" s="322"/>
      <c r="D168" s="322"/>
      <c r="E168" s="322"/>
      <c r="F168" s="322"/>
      <c r="G168" s="322"/>
      <c r="H168" s="322"/>
      <c r="I168" s="322"/>
      <c r="J168" s="322"/>
      <c r="K168" s="322"/>
      <c r="L168" s="322"/>
      <c r="M168" s="322"/>
      <c r="N168" s="322"/>
      <c r="O168" s="322"/>
      <c r="P168" s="322"/>
      <c r="Q168" s="322"/>
      <c r="R168" s="322"/>
      <c r="S168" s="322"/>
      <c r="T168" s="322"/>
      <c r="U168" s="322"/>
      <c r="V168" s="322"/>
      <c r="W168" s="322"/>
      <c r="X168" s="322"/>
      <c r="Y168" s="322"/>
      <c r="Z168" s="322"/>
      <c r="AA168" s="322"/>
      <c r="AB168" s="322"/>
      <c r="AC168" s="322"/>
      <c r="AD168" s="322"/>
      <c r="AE168" s="322"/>
      <c r="AF168" s="322"/>
      <c r="AG168" s="322"/>
      <c r="AH168" s="322"/>
      <c r="AI168" s="322"/>
      <c r="AJ168" s="322"/>
      <c r="AK168" s="322"/>
      <c r="AL168" s="322"/>
      <c r="AM168" s="322"/>
      <c r="AN168" s="322"/>
      <c r="AO168" s="322"/>
    </row>
    <row r="169" spans="1:41" ht="15">
      <c r="A169" s="322"/>
      <c r="B169" s="300"/>
      <c r="C169" s="322"/>
      <c r="D169" s="322"/>
      <c r="E169" s="322"/>
      <c r="F169" s="322"/>
      <c r="G169" s="322"/>
      <c r="H169" s="322"/>
      <c r="I169" s="322"/>
      <c r="J169" s="322"/>
      <c r="K169" s="322"/>
      <c r="L169" s="322"/>
      <c r="M169" s="322"/>
      <c r="N169" s="322"/>
      <c r="O169" s="322"/>
      <c r="P169" s="322"/>
      <c r="Q169" s="322"/>
      <c r="R169" s="322"/>
      <c r="S169" s="322"/>
      <c r="T169" s="322"/>
      <c r="U169" s="322"/>
      <c r="V169" s="322"/>
      <c r="W169" s="322"/>
      <c r="X169" s="322"/>
      <c r="Y169" s="322"/>
      <c r="Z169" s="322"/>
      <c r="AA169" s="322"/>
      <c r="AB169" s="322"/>
      <c r="AC169" s="322"/>
      <c r="AD169" s="322"/>
      <c r="AE169" s="322"/>
      <c r="AF169" s="322"/>
      <c r="AG169" s="322"/>
      <c r="AH169" s="322"/>
      <c r="AI169" s="322"/>
      <c r="AJ169" s="322"/>
      <c r="AK169" s="322"/>
      <c r="AL169" s="322"/>
      <c r="AM169" s="322"/>
      <c r="AN169" s="322"/>
      <c r="AO169" s="322"/>
    </row>
    <row r="170" spans="1:41" ht="15">
      <c r="A170" s="322"/>
      <c r="B170" s="300"/>
      <c r="C170" s="322"/>
      <c r="D170" s="322"/>
      <c r="E170" s="322"/>
      <c r="F170" s="322"/>
      <c r="G170" s="322"/>
      <c r="H170" s="322"/>
      <c r="I170" s="322"/>
      <c r="J170" s="322"/>
      <c r="K170" s="322"/>
      <c r="L170" s="322"/>
      <c r="M170" s="322"/>
      <c r="N170" s="322"/>
      <c r="O170" s="322"/>
      <c r="P170" s="322"/>
      <c r="Q170" s="322"/>
      <c r="R170" s="322"/>
      <c r="S170" s="322"/>
      <c r="T170" s="322"/>
      <c r="U170" s="322"/>
      <c r="V170" s="322"/>
      <c r="W170" s="322"/>
      <c r="X170" s="322"/>
      <c r="Y170" s="322"/>
      <c r="Z170" s="322"/>
      <c r="AA170" s="322"/>
      <c r="AB170" s="322"/>
      <c r="AC170" s="322"/>
      <c r="AD170" s="322"/>
      <c r="AE170" s="322"/>
      <c r="AF170" s="322"/>
      <c r="AG170" s="322"/>
      <c r="AH170" s="322"/>
      <c r="AI170" s="322"/>
      <c r="AJ170" s="322"/>
      <c r="AK170" s="322"/>
      <c r="AL170" s="322"/>
      <c r="AM170" s="322"/>
      <c r="AN170" s="322"/>
      <c r="AO170" s="322"/>
    </row>
    <row r="171" spans="1:41" ht="15">
      <c r="A171" s="322"/>
      <c r="B171" s="300"/>
      <c r="C171" s="322"/>
      <c r="D171" s="322"/>
      <c r="E171" s="322"/>
      <c r="F171" s="322"/>
      <c r="G171" s="322"/>
      <c r="H171" s="322"/>
      <c r="I171" s="322"/>
      <c r="J171" s="322"/>
      <c r="K171" s="322"/>
      <c r="L171" s="322"/>
      <c r="M171" s="322"/>
      <c r="N171" s="322"/>
      <c r="O171" s="322"/>
      <c r="P171" s="322"/>
      <c r="Q171" s="322"/>
      <c r="R171" s="322"/>
      <c r="S171" s="322"/>
      <c r="T171" s="322"/>
      <c r="U171" s="322"/>
      <c r="V171" s="322"/>
      <c r="W171" s="322"/>
      <c r="X171" s="322"/>
      <c r="Y171" s="322"/>
      <c r="Z171" s="322"/>
      <c r="AA171" s="322"/>
      <c r="AB171" s="322"/>
      <c r="AC171" s="322"/>
      <c r="AD171" s="322"/>
      <c r="AE171" s="322"/>
      <c r="AF171" s="322"/>
      <c r="AG171" s="322"/>
      <c r="AH171" s="322"/>
      <c r="AI171" s="322"/>
      <c r="AJ171" s="322"/>
      <c r="AK171" s="322"/>
      <c r="AL171" s="322"/>
      <c r="AM171" s="322"/>
      <c r="AN171" s="322"/>
      <c r="AO171" s="322"/>
    </row>
    <row r="172" spans="1:41" ht="15">
      <c r="A172" s="322"/>
      <c r="B172" s="300"/>
      <c r="C172" s="322"/>
      <c r="D172" s="322"/>
      <c r="E172" s="322"/>
      <c r="F172" s="322"/>
      <c r="G172" s="322"/>
      <c r="H172" s="322"/>
      <c r="I172" s="322"/>
      <c r="J172" s="322"/>
      <c r="K172" s="322"/>
      <c r="L172" s="322"/>
      <c r="M172" s="322"/>
      <c r="N172" s="322"/>
      <c r="O172" s="322"/>
      <c r="P172" s="322"/>
      <c r="Q172" s="322"/>
      <c r="R172" s="322"/>
      <c r="S172" s="322"/>
      <c r="T172" s="322"/>
      <c r="U172" s="322"/>
      <c r="V172" s="322"/>
      <c r="W172" s="322"/>
      <c r="X172" s="322"/>
      <c r="Y172" s="322"/>
      <c r="Z172" s="322"/>
      <c r="AA172" s="322"/>
      <c r="AB172" s="322"/>
      <c r="AC172" s="322"/>
      <c r="AD172" s="322"/>
      <c r="AE172" s="322"/>
      <c r="AF172" s="322"/>
      <c r="AG172" s="322"/>
      <c r="AH172" s="322"/>
      <c r="AI172" s="322"/>
      <c r="AJ172" s="322"/>
      <c r="AK172" s="322"/>
      <c r="AL172" s="322"/>
      <c r="AM172" s="322"/>
      <c r="AN172" s="322"/>
      <c r="AO172" s="322"/>
    </row>
    <row r="173" spans="1:41" ht="15">
      <c r="A173" s="322"/>
      <c r="B173" s="300"/>
      <c r="C173" s="322"/>
      <c r="D173" s="322"/>
      <c r="E173" s="322"/>
      <c r="F173" s="322"/>
      <c r="G173" s="322"/>
      <c r="H173" s="322"/>
      <c r="I173" s="322"/>
      <c r="J173" s="322"/>
      <c r="K173" s="322"/>
      <c r="L173" s="322"/>
      <c r="M173" s="322"/>
      <c r="N173" s="322"/>
      <c r="O173" s="322"/>
      <c r="P173" s="322"/>
      <c r="Q173" s="322"/>
      <c r="R173" s="322"/>
      <c r="S173" s="322"/>
      <c r="T173" s="322"/>
      <c r="U173" s="322"/>
      <c r="V173" s="322"/>
      <c r="W173" s="322"/>
      <c r="X173" s="322"/>
      <c r="Y173" s="322"/>
      <c r="Z173" s="322"/>
      <c r="AA173" s="322"/>
      <c r="AB173" s="322"/>
      <c r="AC173" s="322"/>
      <c r="AD173" s="322"/>
      <c r="AE173" s="322"/>
      <c r="AF173" s="322"/>
      <c r="AG173" s="322"/>
      <c r="AH173" s="322"/>
      <c r="AI173" s="322"/>
      <c r="AJ173" s="322"/>
      <c r="AK173" s="322"/>
      <c r="AL173" s="322"/>
      <c r="AM173" s="322"/>
      <c r="AN173" s="322"/>
      <c r="AO173" s="322"/>
    </row>
    <row r="174" spans="1:41" ht="15">
      <c r="A174" s="322"/>
      <c r="B174" s="300"/>
      <c r="C174" s="322"/>
      <c r="D174" s="322"/>
      <c r="E174" s="322"/>
      <c r="F174" s="322"/>
      <c r="G174" s="322"/>
      <c r="H174" s="322"/>
      <c r="I174" s="322"/>
      <c r="J174" s="322"/>
      <c r="K174" s="322"/>
      <c r="L174" s="322"/>
      <c r="M174" s="322"/>
      <c r="N174" s="322"/>
      <c r="O174" s="322"/>
      <c r="P174" s="322"/>
      <c r="Q174" s="322"/>
      <c r="R174" s="322"/>
      <c r="S174" s="322"/>
      <c r="T174" s="322"/>
      <c r="U174" s="322"/>
      <c r="V174" s="322"/>
      <c r="W174" s="322"/>
      <c r="X174" s="322"/>
      <c r="Y174" s="322"/>
      <c r="Z174" s="322"/>
      <c r="AA174" s="322"/>
      <c r="AB174" s="322"/>
      <c r="AC174" s="322"/>
      <c r="AD174" s="322"/>
      <c r="AE174" s="322"/>
      <c r="AF174" s="322"/>
      <c r="AG174" s="322"/>
      <c r="AH174" s="322"/>
      <c r="AI174" s="322"/>
      <c r="AJ174" s="322"/>
      <c r="AK174" s="322"/>
      <c r="AL174" s="322"/>
      <c r="AM174" s="322"/>
      <c r="AN174" s="322"/>
      <c r="AO174" s="322"/>
    </row>
    <row r="175" spans="1:41" ht="15">
      <c r="A175" s="322"/>
      <c r="B175" s="300"/>
      <c r="C175" s="322"/>
      <c r="D175" s="322"/>
      <c r="E175" s="322"/>
      <c r="F175" s="322"/>
      <c r="G175" s="322"/>
      <c r="H175" s="322"/>
      <c r="I175" s="322"/>
      <c r="J175" s="322"/>
      <c r="K175" s="322"/>
      <c r="L175" s="322"/>
      <c r="M175" s="322"/>
      <c r="N175" s="322"/>
      <c r="O175" s="322"/>
      <c r="P175" s="322"/>
      <c r="Q175" s="322"/>
      <c r="R175" s="322"/>
      <c r="S175" s="322"/>
      <c r="T175" s="322"/>
      <c r="U175" s="322"/>
      <c r="V175" s="322"/>
      <c r="W175" s="322"/>
      <c r="X175" s="322"/>
      <c r="Y175" s="322"/>
      <c r="Z175" s="322"/>
      <c r="AA175" s="322"/>
      <c r="AB175" s="322"/>
      <c r="AC175" s="322"/>
      <c r="AD175" s="322"/>
      <c r="AE175" s="322"/>
      <c r="AF175" s="322"/>
      <c r="AG175" s="322"/>
      <c r="AH175" s="322"/>
      <c r="AI175" s="322"/>
      <c r="AJ175" s="322"/>
      <c r="AK175" s="322"/>
      <c r="AL175" s="322"/>
      <c r="AM175" s="322"/>
      <c r="AN175" s="322"/>
      <c r="AO175" s="322"/>
    </row>
    <row r="176" spans="1:41" ht="15">
      <c r="A176" s="322"/>
      <c r="B176" s="300"/>
      <c r="C176" s="322"/>
      <c r="D176" s="322"/>
      <c r="E176" s="322"/>
      <c r="F176" s="322"/>
      <c r="G176" s="322"/>
      <c r="H176" s="322"/>
      <c r="I176" s="322"/>
      <c r="J176" s="322"/>
      <c r="K176" s="322"/>
      <c r="L176" s="322"/>
      <c r="M176" s="322"/>
      <c r="N176" s="322"/>
      <c r="O176" s="322"/>
      <c r="P176" s="322"/>
      <c r="Q176" s="322"/>
      <c r="R176" s="322"/>
      <c r="S176" s="322"/>
      <c r="T176" s="322"/>
      <c r="U176" s="322"/>
      <c r="V176" s="322"/>
      <c r="W176" s="322"/>
      <c r="X176" s="322"/>
      <c r="Y176" s="322"/>
      <c r="Z176" s="322"/>
      <c r="AA176" s="322"/>
      <c r="AB176" s="322"/>
      <c r="AC176" s="322"/>
      <c r="AD176" s="322"/>
      <c r="AE176" s="322"/>
      <c r="AF176" s="322"/>
      <c r="AG176" s="322"/>
      <c r="AH176" s="322"/>
      <c r="AI176" s="322"/>
      <c r="AJ176" s="322"/>
      <c r="AK176" s="322"/>
      <c r="AL176" s="322"/>
      <c r="AM176" s="322"/>
      <c r="AN176" s="322"/>
      <c r="AO176" s="322"/>
    </row>
    <row r="177" spans="1:41" ht="15">
      <c r="A177" s="322"/>
      <c r="B177" s="300"/>
      <c r="C177" s="322"/>
      <c r="D177" s="322"/>
      <c r="E177" s="322"/>
      <c r="F177" s="322"/>
      <c r="G177" s="322"/>
      <c r="H177" s="322"/>
      <c r="I177" s="322"/>
      <c r="J177" s="322"/>
      <c r="K177" s="322"/>
      <c r="L177" s="322"/>
      <c r="M177" s="322"/>
      <c r="N177" s="322"/>
      <c r="O177" s="322"/>
      <c r="P177" s="322"/>
      <c r="Q177" s="322"/>
      <c r="R177" s="322"/>
      <c r="S177" s="322"/>
      <c r="T177" s="322"/>
      <c r="U177" s="322"/>
      <c r="V177" s="322"/>
      <c r="W177" s="322"/>
      <c r="X177" s="322"/>
      <c r="Y177" s="322"/>
      <c r="Z177" s="322"/>
      <c r="AA177" s="322"/>
      <c r="AB177" s="322"/>
      <c r="AC177" s="322"/>
      <c r="AD177" s="322"/>
      <c r="AE177" s="322"/>
      <c r="AF177" s="322"/>
      <c r="AG177" s="322"/>
      <c r="AH177" s="322"/>
      <c r="AI177" s="322"/>
      <c r="AJ177" s="322"/>
      <c r="AK177" s="322"/>
      <c r="AL177" s="322"/>
      <c r="AM177" s="322"/>
      <c r="AN177" s="322"/>
      <c r="AO177" s="322"/>
    </row>
    <row r="178" spans="1:41" ht="15">
      <c r="A178" s="322"/>
      <c r="B178" s="300"/>
      <c r="C178" s="322"/>
      <c r="D178" s="322"/>
      <c r="E178" s="322"/>
      <c r="F178" s="322"/>
      <c r="G178" s="322"/>
      <c r="H178" s="322"/>
      <c r="I178" s="322"/>
      <c r="J178" s="322"/>
      <c r="K178" s="322"/>
      <c r="L178" s="322"/>
      <c r="M178" s="322"/>
      <c r="N178" s="322"/>
      <c r="O178" s="322"/>
      <c r="P178" s="322"/>
      <c r="Q178" s="322"/>
      <c r="R178" s="322"/>
      <c r="S178" s="322"/>
      <c r="T178" s="322"/>
      <c r="U178" s="322"/>
      <c r="V178" s="322"/>
      <c r="W178" s="322"/>
      <c r="X178" s="322"/>
      <c r="Y178" s="322"/>
      <c r="Z178" s="322"/>
      <c r="AA178" s="322"/>
      <c r="AB178" s="322"/>
      <c r="AC178" s="322"/>
      <c r="AD178" s="322"/>
      <c r="AE178" s="322"/>
      <c r="AF178" s="322"/>
      <c r="AG178" s="322"/>
      <c r="AH178" s="322"/>
      <c r="AI178" s="322"/>
      <c r="AJ178" s="322"/>
      <c r="AK178" s="322"/>
      <c r="AL178" s="322"/>
      <c r="AM178" s="322"/>
      <c r="AN178" s="322"/>
      <c r="AO178" s="322"/>
    </row>
    <row r="179" spans="1:41" ht="15">
      <c r="A179" s="322"/>
      <c r="B179" s="300"/>
      <c r="C179" s="322"/>
      <c r="D179" s="322"/>
      <c r="E179" s="322"/>
      <c r="F179" s="322"/>
      <c r="G179" s="322"/>
      <c r="H179" s="322"/>
      <c r="I179" s="322"/>
      <c r="J179" s="322"/>
      <c r="K179" s="322"/>
      <c r="L179" s="322"/>
      <c r="M179" s="322"/>
      <c r="N179" s="322"/>
      <c r="O179" s="322"/>
      <c r="P179" s="322"/>
      <c r="Q179" s="322"/>
      <c r="R179" s="322"/>
      <c r="S179" s="322"/>
      <c r="T179" s="322"/>
      <c r="U179" s="322"/>
      <c r="V179" s="322"/>
      <c r="W179" s="322"/>
      <c r="X179" s="322"/>
      <c r="Y179" s="322"/>
      <c r="Z179" s="322"/>
      <c r="AA179" s="322"/>
      <c r="AB179" s="322"/>
      <c r="AC179" s="322"/>
      <c r="AD179" s="322"/>
      <c r="AE179" s="322"/>
      <c r="AF179" s="322"/>
      <c r="AG179" s="322"/>
      <c r="AH179" s="322"/>
      <c r="AI179" s="322"/>
      <c r="AJ179" s="322"/>
      <c r="AK179" s="322"/>
      <c r="AL179" s="322"/>
      <c r="AM179" s="322"/>
      <c r="AN179" s="322"/>
      <c r="AO179" s="322"/>
    </row>
    <row r="180" spans="1:41" ht="15">
      <c r="A180" s="322"/>
      <c r="B180" s="300"/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</row>
    <row r="181" spans="1:41" ht="15">
      <c r="A181" s="322"/>
      <c r="B181" s="300"/>
      <c r="C181" s="322"/>
      <c r="D181" s="322"/>
      <c r="E181" s="322"/>
      <c r="F181" s="322"/>
      <c r="G181" s="322"/>
      <c r="H181" s="322"/>
      <c r="I181" s="322"/>
      <c r="J181" s="322"/>
      <c r="K181" s="322"/>
      <c r="L181" s="322"/>
      <c r="M181" s="322"/>
      <c r="N181" s="322"/>
      <c r="O181" s="322"/>
      <c r="P181" s="322"/>
      <c r="Q181" s="322"/>
      <c r="R181" s="322"/>
      <c r="S181" s="322"/>
      <c r="T181" s="322"/>
      <c r="U181" s="322"/>
      <c r="V181" s="322"/>
      <c r="W181" s="322"/>
      <c r="X181" s="322"/>
      <c r="Y181" s="322"/>
      <c r="Z181" s="322"/>
      <c r="AA181" s="322"/>
      <c r="AB181" s="322"/>
      <c r="AC181" s="322"/>
      <c r="AD181" s="322"/>
      <c r="AE181" s="322"/>
      <c r="AF181" s="322"/>
      <c r="AG181" s="322"/>
      <c r="AH181" s="322"/>
      <c r="AI181" s="322"/>
      <c r="AJ181" s="322"/>
      <c r="AK181" s="322"/>
      <c r="AL181" s="322"/>
      <c r="AM181" s="322"/>
      <c r="AN181" s="322"/>
      <c r="AO181" s="322"/>
    </row>
    <row r="182" spans="1:41" ht="15">
      <c r="A182" s="322"/>
      <c r="B182" s="300"/>
      <c r="C182" s="322"/>
      <c r="D182" s="322"/>
      <c r="E182" s="322"/>
      <c r="F182" s="322"/>
      <c r="G182" s="322"/>
      <c r="H182" s="322"/>
      <c r="I182" s="322"/>
      <c r="J182" s="322"/>
      <c r="K182" s="322"/>
      <c r="L182" s="322"/>
      <c r="M182" s="322"/>
      <c r="N182" s="322"/>
      <c r="O182" s="322"/>
      <c r="P182" s="322"/>
      <c r="Q182" s="322"/>
      <c r="R182" s="322"/>
      <c r="S182" s="322"/>
      <c r="T182" s="322"/>
      <c r="U182" s="322"/>
      <c r="V182" s="322"/>
      <c r="W182" s="322"/>
      <c r="X182" s="322"/>
      <c r="Y182" s="322"/>
      <c r="Z182" s="322"/>
      <c r="AA182" s="322"/>
      <c r="AB182" s="322"/>
      <c r="AC182" s="322"/>
      <c r="AD182" s="322"/>
      <c r="AE182" s="322"/>
      <c r="AF182" s="322"/>
      <c r="AG182" s="322"/>
      <c r="AH182" s="322"/>
      <c r="AI182" s="322"/>
      <c r="AJ182" s="322"/>
      <c r="AK182" s="322"/>
      <c r="AL182" s="322"/>
      <c r="AM182" s="322"/>
      <c r="AN182" s="322"/>
      <c r="AO182" s="322"/>
    </row>
    <row r="183" spans="1:41" ht="15">
      <c r="A183" s="322"/>
      <c r="B183" s="300"/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</row>
    <row r="184" spans="1:41" ht="15">
      <c r="A184" s="322"/>
      <c r="B184" s="300"/>
      <c r="C184" s="322"/>
      <c r="D184" s="322"/>
      <c r="E184" s="322"/>
      <c r="F184" s="322"/>
      <c r="G184" s="322"/>
      <c r="H184" s="322"/>
      <c r="I184" s="322"/>
      <c r="J184" s="322"/>
      <c r="K184" s="322"/>
      <c r="L184" s="322"/>
      <c r="M184" s="322"/>
      <c r="N184" s="322"/>
      <c r="O184" s="322"/>
      <c r="P184" s="322"/>
      <c r="Q184" s="322"/>
      <c r="R184" s="322"/>
      <c r="S184" s="322"/>
      <c r="T184" s="322"/>
      <c r="U184" s="322"/>
      <c r="V184" s="322"/>
      <c r="W184" s="322"/>
      <c r="X184" s="322"/>
      <c r="Y184" s="322"/>
      <c r="Z184" s="322"/>
      <c r="AA184" s="322"/>
      <c r="AB184" s="322"/>
      <c r="AC184" s="322"/>
      <c r="AD184" s="322"/>
      <c r="AE184" s="322"/>
      <c r="AF184" s="322"/>
      <c r="AG184" s="322"/>
      <c r="AH184" s="322"/>
      <c r="AI184" s="322"/>
      <c r="AJ184" s="322"/>
      <c r="AK184" s="322"/>
      <c r="AL184" s="322"/>
      <c r="AM184" s="322"/>
      <c r="AN184" s="322"/>
      <c r="AO184" s="322"/>
    </row>
    <row r="185" spans="1:41" ht="15">
      <c r="A185" s="322"/>
      <c r="B185" s="300"/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2"/>
      <c r="R185" s="322"/>
      <c r="S185" s="322"/>
      <c r="T185" s="322"/>
      <c r="U185" s="322"/>
      <c r="V185" s="322"/>
      <c r="W185" s="322"/>
      <c r="X185" s="322"/>
      <c r="Y185" s="322"/>
      <c r="Z185" s="322"/>
      <c r="AA185" s="322"/>
      <c r="AB185" s="322"/>
      <c r="AC185" s="322"/>
      <c r="AD185" s="322"/>
      <c r="AE185" s="322"/>
      <c r="AF185" s="322"/>
      <c r="AG185" s="322"/>
      <c r="AH185" s="322"/>
      <c r="AI185" s="322"/>
      <c r="AJ185" s="322"/>
      <c r="AK185" s="322"/>
      <c r="AL185" s="322"/>
      <c r="AM185" s="322"/>
      <c r="AN185" s="322"/>
      <c r="AO185" s="322"/>
    </row>
    <row r="186" spans="1:41" ht="15">
      <c r="A186" s="322"/>
      <c r="B186" s="300"/>
      <c r="C186" s="322"/>
      <c r="D186" s="322"/>
      <c r="E186" s="322"/>
      <c r="F186" s="322"/>
      <c r="G186" s="322"/>
      <c r="H186" s="322"/>
      <c r="I186" s="322"/>
      <c r="J186" s="322"/>
      <c r="K186" s="322"/>
      <c r="L186" s="322"/>
      <c r="M186" s="322"/>
      <c r="N186" s="322"/>
      <c r="O186" s="322"/>
      <c r="P186" s="322"/>
      <c r="Q186" s="322"/>
      <c r="R186" s="322"/>
      <c r="S186" s="322"/>
      <c r="T186" s="322"/>
      <c r="U186" s="322"/>
      <c r="V186" s="322"/>
      <c r="W186" s="322"/>
      <c r="X186" s="322"/>
      <c r="Y186" s="322"/>
      <c r="Z186" s="322"/>
      <c r="AA186" s="322"/>
      <c r="AB186" s="322"/>
      <c r="AC186" s="322"/>
      <c r="AD186" s="322"/>
      <c r="AE186" s="322"/>
      <c r="AF186" s="322"/>
      <c r="AG186" s="322"/>
      <c r="AH186" s="322"/>
      <c r="AI186" s="322"/>
      <c r="AJ186" s="322"/>
      <c r="AK186" s="322"/>
      <c r="AL186" s="322"/>
      <c r="AM186" s="322"/>
      <c r="AN186" s="322"/>
      <c r="AO186" s="322"/>
    </row>
    <row r="187" spans="1:41" ht="15">
      <c r="A187" s="322"/>
      <c r="B187" s="300"/>
      <c r="C187" s="322"/>
      <c r="D187" s="322"/>
      <c r="E187" s="322"/>
      <c r="F187" s="322"/>
      <c r="G187" s="322"/>
      <c r="H187" s="322"/>
      <c r="I187" s="322"/>
      <c r="J187" s="322"/>
      <c r="K187" s="322"/>
      <c r="L187" s="322"/>
      <c r="M187" s="322"/>
      <c r="N187" s="322"/>
      <c r="O187" s="322"/>
      <c r="P187" s="322"/>
      <c r="Q187" s="322"/>
      <c r="R187" s="322"/>
      <c r="S187" s="322"/>
      <c r="T187" s="322"/>
      <c r="U187" s="322"/>
      <c r="V187" s="322"/>
      <c r="W187" s="322"/>
      <c r="X187" s="322"/>
      <c r="Y187" s="322"/>
      <c r="Z187" s="322"/>
      <c r="AA187" s="322"/>
      <c r="AB187" s="322"/>
      <c r="AC187" s="322"/>
      <c r="AD187" s="322"/>
      <c r="AE187" s="322"/>
      <c r="AF187" s="322"/>
      <c r="AG187" s="322"/>
      <c r="AH187" s="322"/>
      <c r="AI187" s="322"/>
      <c r="AJ187" s="322"/>
      <c r="AK187" s="322"/>
      <c r="AL187" s="322"/>
      <c r="AM187" s="322"/>
      <c r="AN187" s="322"/>
      <c r="AO187" s="322"/>
    </row>
    <row r="188" spans="1:41" ht="15">
      <c r="A188" s="322"/>
      <c r="B188" s="300"/>
      <c r="C188" s="322"/>
      <c r="D188" s="322"/>
      <c r="E188" s="322"/>
      <c r="F188" s="322"/>
      <c r="G188" s="322"/>
      <c r="H188" s="322"/>
      <c r="I188" s="322"/>
      <c r="J188" s="322"/>
      <c r="K188" s="322"/>
      <c r="L188" s="322"/>
      <c r="M188" s="322"/>
      <c r="N188" s="322"/>
      <c r="O188" s="322"/>
      <c r="P188" s="322"/>
      <c r="Q188" s="322"/>
      <c r="R188" s="322"/>
      <c r="S188" s="322"/>
      <c r="T188" s="322"/>
      <c r="U188" s="322"/>
      <c r="V188" s="322"/>
      <c r="W188" s="322"/>
      <c r="X188" s="322"/>
      <c r="Y188" s="322"/>
      <c r="Z188" s="322"/>
      <c r="AA188" s="322"/>
      <c r="AB188" s="322"/>
      <c r="AC188" s="322"/>
      <c r="AD188" s="322"/>
      <c r="AE188" s="322"/>
      <c r="AF188" s="322"/>
      <c r="AG188" s="322"/>
      <c r="AH188" s="322"/>
      <c r="AI188" s="322"/>
      <c r="AJ188" s="322"/>
      <c r="AK188" s="322"/>
      <c r="AL188" s="322"/>
      <c r="AM188" s="322"/>
      <c r="AN188" s="322"/>
      <c r="AO188" s="322"/>
    </row>
    <row r="189" spans="1:41" ht="15">
      <c r="A189" s="322"/>
      <c r="B189" s="300"/>
      <c r="C189" s="322"/>
      <c r="D189" s="322"/>
      <c r="E189" s="322"/>
      <c r="F189" s="322"/>
      <c r="G189" s="322"/>
      <c r="H189" s="322"/>
      <c r="I189" s="322"/>
      <c r="J189" s="322"/>
      <c r="K189" s="322"/>
      <c r="L189" s="322"/>
      <c r="M189" s="322"/>
      <c r="N189" s="322"/>
      <c r="O189" s="322"/>
      <c r="P189" s="322"/>
      <c r="Q189" s="322"/>
      <c r="R189" s="322"/>
      <c r="S189" s="322"/>
      <c r="T189" s="322"/>
      <c r="U189" s="322"/>
      <c r="V189" s="322"/>
      <c r="W189" s="322"/>
      <c r="X189" s="322"/>
      <c r="Y189" s="322"/>
      <c r="Z189" s="322"/>
      <c r="AA189" s="322"/>
      <c r="AB189" s="322"/>
      <c r="AC189" s="322"/>
      <c r="AD189" s="322"/>
      <c r="AE189" s="322"/>
      <c r="AF189" s="322"/>
      <c r="AG189" s="322"/>
      <c r="AH189" s="322"/>
      <c r="AI189" s="322"/>
      <c r="AJ189" s="322"/>
      <c r="AK189" s="322"/>
      <c r="AL189" s="322"/>
      <c r="AM189" s="322"/>
      <c r="AN189" s="322"/>
      <c r="AO189" s="322"/>
    </row>
    <row r="190" spans="1:41" ht="15">
      <c r="A190" s="322"/>
      <c r="B190" s="300"/>
      <c r="C190" s="322"/>
      <c r="D190" s="322"/>
      <c r="E190" s="322"/>
      <c r="F190" s="322"/>
      <c r="G190" s="322"/>
      <c r="H190" s="322"/>
      <c r="I190" s="322"/>
      <c r="J190" s="322"/>
      <c r="K190" s="322"/>
      <c r="L190" s="322"/>
      <c r="M190" s="322"/>
      <c r="N190" s="322"/>
      <c r="O190" s="322"/>
      <c r="P190" s="322"/>
      <c r="Q190" s="322"/>
      <c r="R190" s="322"/>
      <c r="S190" s="322"/>
      <c r="T190" s="322"/>
      <c r="U190" s="322"/>
      <c r="V190" s="322"/>
      <c r="W190" s="322"/>
      <c r="X190" s="322"/>
      <c r="Y190" s="322"/>
      <c r="Z190" s="322"/>
      <c r="AA190" s="322"/>
      <c r="AB190" s="322"/>
      <c r="AC190" s="322"/>
      <c r="AD190" s="322"/>
      <c r="AE190" s="322"/>
      <c r="AF190" s="322"/>
      <c r="AG190" s="322"/>
      <c r="AH190" s="322"/>
      <c r="AI190" s="322"/>
      <c r="AJ190" s="322"/>
      <c r="AK190" s="322"/>
      <c r="AL190" s="322"/>
      <c r="AM190" s="322"/>
      <c r="AN190" s="322"/>
      <c r="AO190" s="322"/>
    </row>
    <row r="191" spans="1:41" ht="15">
      <c r="A191" s="322"/>
      <c r="B191" s="300"/>
      <c r="C191" s="322"/>
      <c r="D191" s="322"/>
      <c r="E191" s="322"/>
      <c r="F191" s="322"/>
      <c r="G191" s="322"/>
      <c r="H191" s="322"/>
      <c r="I191" s="322"/>
      <c r="J191" s="322"/>
      <c r="K191" s="322"/>
      <c r="L191" s="322"/>
      <c r="M191" s="322"/>
      <c r="N191" s="322"/>
      <c r="O191" s="322"/>
      <c r="P191" s="322"/>
      <c r="Q191" s="322"/>
      <c r="R191" s="322"/>
      <c r="S191" s="322"/>
      <c r="T191" s="322"/>
      <c r="U191" s="322"/>
      <c r="V191" s="322"/>
      <c r="W191" s="322"/>
      <c r="X191" s="322"/>
      <c r="Y191" s="322"/>
      <c r="Z191" s="322"/>
      <c r="AA191" s="322"/>
      <c r="AB191" s="322"/>
      <c r="AC191" s="322"/>
      <c r="AD191" s="322"/>
      <c r="AE191" s="322"/>
      <c r="AF191" s="322"/>
      <c r="AG191" s="322"/>
      <c r="AH191" s="322"/>
      <c r="AI191" s="322"/>
      <c r="AJ191" s="322"/>
      <c r="AK191" s="322"/>
      <c r="AL191" s="322"/>
      <c r="AM191" s="322"/>
      <c r="AN191" s="322"/>
      <c r="AO191" s="322"/>
    </row>
    <row r="192" spans="1:41" ht="15">
      <c r="A192" s="322"/>
      <c r="B192" s="300"/>
      <c r="C192" s="322"/>
      <c r="D192" s="322"/>
      <c r="E192" s="322"/>
      <c r="F192" s="322"/>
      <c r="G192" s="322"/>
      <c r="H192" s="322"/>
      <c r="I192" s="322"/>
      <c r="J192" s="322"/>
      <c r="K192" s="322"/>
      <c r="L192" s="322"/>
      <c r="M192" s="322"/>
      <c r="N192" s="322"/>
      <c r="O192" s="322"/>
      <c r="P192" s="322"/>
      <c r="Q192" s="322"/>
      <c r="R192" s="322"/>
      <c r="S192" s="322"/>
      <c r="T192" s="322"/>
      <c r="U192" s="322"/>
      <c r="V192" s="322"/>
      <c r="W192" s="322"/>
      <c r="X192" s="322"/>
      <c r="Y192" s="322"/>
      <c r="Z192" s="322"/>
      <c r="AA192" s="322"/>
      <c r="AB192" s="322"/>
      <c r="AC192" s="322"/>
      <c r="AD192" s="322"/>
      <c r="AE192" s="322"/>
      <c r="AF192" s="322"/>
      <c r="AG192" s="322"/>
      <c r="AH192" s="322"/>
      <c r="AI192" s="322"/>
      <c r="AJ192" s="322"/>
      <c r="AK192" s="322"/>
      <c r="AL192" s="322"/>
      <c r="AM192" s="322"/>
      <c r="AN192" s="322"/>
      <c r="AO192" s="322"/>
    </row>
    <row r="193" spans="1:41" ht="15">
      <c r="A193" s="322"/>
      <c r="B193" s="300"/>
      <c r="C193" s="322"/>
      <c r="D193" s="322"/>
      <c r="E193" s="322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22"/>
      <c r="AL193" s="322"/>
      <c r="AM193" s="322"/>
      <c r="AN193" s="322"/>
      <c r="AO193" s="322"/>
    </row>
    <row r="194" spans="1:41" ht="15">
      <c r="A194" s="322"/>
      <c r="B194" s="300"/>
      <c r="C194" s="322"/>
      <c r="D194" s="322"/>
      <c r="E194" s="322"/>
      <c r="F194" s="322"/>
      <c r="G194" s="322"/>
      <c r="H194" s="322"/>
      <c r="I194" s="322"/>
      <c r="J194" s="322"/>
      <c r="K194" s="322"/>
      <c r="L194" s="322"/>
      <c r="M194" s="322"/>
      <c r="N194" s="322"/>
      <c r="O194" s="322"/>
      <c r="P194" s="322"/>
      <c r="Q194" s="322"/>
      <c r="R194" s="322"/>
      <c r="S194" s="322"/>
      <c r="T194" s="322"/>
      <c r="U194" s="322"/>
      <c r="V194" s="322"/>
      <c r="W194" s="322"/>
      <c r="X194" s="322"/>
      <c r="Y194" s="322"/>
      <c r="Z194" s="322"/>
      <c r="AA194" s="322"/>
      <c r="AB194" s="322"/>
      <c r="AC194" s="322"/>
      <c r="AD194" s="322"/>
      <c r="AE194" s="322"/>
      <c r="AF194" s="322"/>
      <c r="AG194" s="322"/>
      <c r="AH194" s="322"/>
      <c r="AI194" s="322"/>
      <c r="AJ194" s="322"/>
      <c r="AK194" s="322"/>
      <c r="AL194" s="322"/>
      <c r="AM194" s="322"/>
      <c r="AN194" s="322"/>
      <c r="AO194" s="322"/>
    </row>
    <row r="195" spans="1:41" ht="15">
      <c r="A195" s="322"/>
      <c r="B195" s="300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2"/>
      <c r="R195" s="322"/>
      <c r="S195" s="322"/>
      <c r="T195" s="322"/>
      <c r="U195" s="322"/>
      <c r="V195" s="322"/>
      <c r="W195" s="322"/>
      <c r="X195" s="322"/>
      <c r="Y195" s="322"/>
      <c r="Z195" s="322"/>
      <c r="AA195" s="322"/>
      <c r="AB195" s="322"/>
      <c r="AC195" s="322"/>
      <c r="AD195" s="322"/>
      <c r="AE195" s="322"/>
      <c r="AF195" s="322"/>
      <c r="AG195" s="322"/>
      <c r="AH195" s="322"/>
      <c r="AI195" s="322"/>
      <c r="AJ195" s="322"/>
      <c r="AK195" s="322"/>
      <c r="AL195" s="322"/>
      <c r="AM195" s="322"/>
      <c r="AN195" s="322"/>
      <c r="AO195" s="322"/>
    </row>
    <row r="196" spans="1:41" ht="15">
      <c r="A196" s="322"/>
      <c r="B196" s="300"/>
      <c r="C196" s="322"/>
      <c r="D196" s="322"/>
      <c r="E196" s="322"/>
      <c r="F196" s="322"/>
      <c r="G196" s="322"/>
      <c r="H196" s="322"/>
      <c r="I196" s="322"/>
      <c r="J196" s="322"/>
      <c r="K196" s="322"/>
      <c r="L196" s="322"/>
      <c r="M196" s="322"/>
      <c r="N196" s="322"/>
      <c r="O196" s="322"/>
      <c r="P196" s="322"/>
      <c r="Q196" s="322"/>
      <c r="R196" s="322"/>
      <c r="S196" s="322"/>
      <c r="T196" s="322"/>
      <c r="U196" s="322"/>
      <c r="V196" s="322"/>
      <c r="W196" s="322"/>
      <c r="X196" s="322"/>
      <c r="Y196" s="322"/>
      <c r="Z196" s="322"/>
      <c r="AA196" s="322"/>
      <c r="AB196" s="322"/>
      <c r="AC196" s="322"/>
      <c r="AD196" s="322"/>
      <c r="AE196" s="322"/>
      <c r="AF196" s="322"/>
      <c r="AG196" s="322"/>
      <c r="AH196" s="322"/>
      <c r="AI196" s="322"/>
      <c r="AJ196" s="322"/>
      <c r="AK196" s="322"/>
      <c r="AL196" s="322"/>
      <c r="AM196" s="322"/>
      <c r="AN196" s="322"/>
      <c r="AO196" s="322"/>
    </row>
    <row r="197" spans="1:41" ht="15">
      <c r="A197" s="322"/>
      <c r="B197" s="300"/>
      <c r="C197" s="322"/>
      <c r="D197" s="322"/>
      <c r="E197" s="322"/>
      <c r="F197" s="322"/>
      <c r="G197" s="322"/>
      <c r="H197" s="322"/>
      <c r="I197" s="322"/>
      <c r="J197" s="322"/>
      <c r="K197" s="322"/>
      <c r="L197" s="322"/>
      <c r="M197" s="322"/>
      <c r="N197" s="322"/>
      <c r="O197" s="322"/>
      <c r="P197" s="322"/>
      <c r="Q197" s="322"/>
      <c r="R197" s="322"/>
      <c r="S197" s="322"/>
      <c r="T197" s="322"/>
      <c r="U197" s="322"/>
      <c r="V197" s="322"/>
      <c r="W197" s="322"/>
      <c r="X197" s="322"/>
      <c r="Y197" s="322"/>
      <c r="Z197" s="322"/>
      <c r="AA197" s="322"/>
      <c r="AB197" s="322"/>
      <c r="AC197" s="322"/>
      <c r="AD197" s="322"/>
      <c r="AE197" s="322"/>
      <c r="AF197" s="322"/>
      <c r="AG197" s="322"/>
      <c r="AH197" s="322"/>
      <c r="AI197" s="322"/>
      <c r="AJ197" s="322"/>
      <c r="AK197" s="322"/>
      <c r="AL197" s="322"/>
      <c r="AM197" s="322"/>
      <c r="AN197" s="322"/>
      <c r="AO197" s="322"/>
    </row>
    <row r="198" spans="1:41" ht="15">
      <c r="A198" s="322"/>
      <c r="B198" s="300"/>
      <c r="C198" s="322"/>
      <c r="D198" s="322"/>
      <c r="E198" s="322"/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  <c r="AK198" s="322"/>
      <c r="AL198" s="322"/>
      <c r="AM198" s="322"/>
      <c r="AN198" s="322"/>
      <c r="AO198" s="322"/>
    </row>
    <row r="199" spans="1:41" ht="15">
      <c r="A199" s="322"/>
      <c r="B199" s="300"/>
      <c r="C199" s="322"/>
      <c r="D199" s="322"/>
      <c r="E199" s="322"/>
      <c r="F199" s="322"/>
      <c r="G199" s="322"/>
      <c r="H199" s="322"/>
      <c r="I199" s="322"/>
      <c r="J199" s="322"/>
      <c r="K199" s="322"/>
      <c r="L199" s="322"/>
      <c r="M199" s="322"/>
      <c r="N199" s="322"/>
      <c r="O199" s="322"/>
      <c r="P199" s="322"/>
      <c r="Q199" s="322"/>
      <c r="R199" s="322"/>
      <c r="S199" s="322"/>
      <c r="T199" s="322"/>
      <c r="U199" s="322"/>
      <c r="V199" s="322"/>
      <c r="W199" s="322"/>
      <c r="X199" s="322"/>
      <c r="Y199" s="322"/>
      <c r="Z199" s="322"/>
      <c r="AA199" s="322"/>
      <c r="AB199" s="322"/>
      <c r="AC199" s="322"/>
      <c r="AD199" s="322"/>
      <c r="AE199" s="322"/>
      <c r="AF199" s="322"/>
      <c r="AG199" s="322"/>
      <c r="AH199" s="322"/>
      <c r="AI199" s="322"/>
      <c r="AJ199" s="322"/>
      <c r="AK199" s="322"/>
      <c r="AL199" s="322"/>
      <c r="AM199" s="322"/>
      <c r="AN199" s="322"/>
      <c r="AO199" s="322"/>
    </row>
    <row r="200" spans="1:41" ht="15">
      <c r="A200" s="322"/>
      <c r="B200" s="300"/>
      <c r="C200" s="322"/>
      <c r="D200" s="322"/>
      <c r="E200" s="322"/>
      <c r="F200" s="322"/>
      <c r="G200" s="322"/>
      <c r="H200" s="322"/>
      <c r="I200" s="322"/>
      <c r="J200" s="322"/>
      <c r="K200" s="322"/>
      <c r="L200" s="322"/>
      <c r="M200" s="322"/>
      <c r="N200" s="322"/>
      <c r="O200" s="322"/>
      <c r="P200" s="322"/>
      <c r="Q200" s="322"/>
      <c r="R200" s="322"/>
      <c r="S200" s="322"/>
      <c r="T200" s="322"/>
      <c r="U200" s="322"/>
      <c r="V200" s="322"/>
      <c r="W200" s="322"/>
      <c r="X200" s="322"/>
      <c r="Y200" s="322"/>
      <c r="Z200" s="322"/>
      <c r="AA200" s="322"/>
      <c r="AB200" s="322"/>
      <c r="AC200" s="322"/>
      <c r="AD200" s="322"/>
      <c r="AE200" s="322"/>
      <c r="AF200" s="322"/>
      <c r="AG200" s="322"/>
      <c r="AH200" s="322"/>
      <c r="AI200" s="322"/>
      <c r="AJ200" s="322"/>
      <c r="AK200" s="322"/>
      <c r="AL200" s="322"/>
      <c r="AM200" s="322"/>
      <c r="AN200" s="322"/>
      <c r="AO200" s="322"/>
    </row>
    <row r="201" spans="1:41" ht="15">
      <c r="A201" s="322"/>
      <c r="B201" s="300"/>
      <c r="C201" s="322"/>
      <c r="D201" s="322"/>
      <c r="E201" s="322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2"/>
      <c r="T201" s="322"/>
      <c r="U201" s="322"/>
      <c r="V201" s="322"/>
      <c r="W201" s="322"/>
      <c r="X201" s="322"/>
      <c r="Y201" s="322"/>
      <c r="Z201" s="322"/>
      <c r="AA201" s="322"/>
      <c r="AB201" s="322"/>
      <c r="AC201" s="322"/>
      <c r="AD201" s="322"/>
      <c r="AE201" s="322"/>
      <c r="AF201" s="322"/>
      <c r="AG201" s="322"/>
      <c r="AH201" s="322"/>
      <c r="AI201" s="322"/>
      <c r="AJ201" s="322"/>
      <c r="AK201" s="322"/>
      <c r="AL201" s="322"/>
      <c r="AM201" s="322"/>
      <c r="AN201" s="322"/>
      <c r="AO201" s="322"/>
    </row>
    <row r="202" spans="1:41" ht="15">
      <c r="A202" s="322"/>
      <c r="B202" s="300"/>
      <c r="C202" s="322"/>
      <c r="D202" s="322"/>
      <c r="E202" s="322"/>
      <c r="F202" s="322"/>
      <c r="G202" s="322"/>
      <c r="H202" s="322"/>
      <c r="I202" s="322"/>
      <c r="J202" s="322"/>
      <c r="K202" s="322"/>
      <c r="L202" s="322"/>
      <c r="M202" s="322"/>
      <c r="N202" s="322"/>
      <c r="O202" s="322"/>
      <c r="P202" s="322"/>
      <c r="Q202" s="322"/>
      <c r="R202" s="322"/>
      <c r="S202" s="322"/>
      <c r="T202" s="322"/>
      <c r="U202" s="322"/>
      <c r="V202" s="322"/>
      <c r="W202" s="322"/>
      <c r="X202" s="322"/>
      <c r="Y202" s="322"/>
      <c r="Z202" s="322"/>
      <c r="AA202" s="322"/>
      <c r="AB202" s="322"/>
      <c r="AC202" s="322"/>
      <c r="AD202" s="322"/>
      <c r="AE202" s="322"/>
      <c r="AF202" s="322"/>
      <c r="AG202" s="322"/>
      <c r="AH202" s="322"/>
      <c r="AI202" s="322"/>
      <c r="AJ202" s="322"/>
      <c r="AK202" s="322"/>
      <c r="AL202" s="322"/>
      <c r="AM202" s="322"/>
      <c r="AN202" s="322"/>
      <c r="AO202" s="322"/>
    </row>
    <row r="203" spans="1:41" ht="15">
      <c r="A203" s="322"/>
      <c r="B203" s="300"/>
      <c r="C203" s="322"/>
      <c r="D203" s="322"/>
      <c r="E203" s="322"/>
      <c r="F203" s="322"/>
      <c r="G203" s="322"/>
      <c r="H203" s="322"/>
      <c r="I203" s="322"/>
      <c r="J203" s="322"/>
      <c r="K203" s="322"/>
      <c r="L203" s="322"/>
      <c r="M203" s="322"/>
      <c r="N203" s="322"/>
      <c r="O203" s="322"/>
      <c r="P203" s="322"/>
      <c r="Q203" s="322"/>
      <c r="R203" s="322"/>
      <c r="S203" s="322"/>
      <c r="T203" s="322"/>
      <c r="U203" s="322"/>
      <c r="V203" s="322"/>
      <c r="W203" s="322"/>
      <c r="X203" s="322"/>
      <c r="Y203" s="322"/>
      <c r="Z203" s="322"/>
      <c r="AA203" s="322"/>
      <c r="AB203" s="322"/>
      <c r="AC203" s="322"/>
      <c r="AD203" s="322"/>
      <c r="AE203" s="322"/>
      <c r="AF203" s="322"/>
      <c r="AG203" s="322"/>
      <c r="AH203" s="322"/>
      <c r="AI203" s="322"/>
      <c r="AJ203" s="322"/>
      <c r="AK203" s="322"/>
      <c r="AL203" s="322"/>
      <c r="AM203" s="322"/>
      <c r="AN203" s="322"/>
      <c r="AO203" s="322"/>
    </row>
    <row r="204" spans="1:41" ht="15">
      <c r="A204" s="322"/>
      <c r="B204" s="300"/>
      <c r="C204" s="322"/>
      <c r="D204" s="322"/>
      <c r="E204" s="322"/>
      <c r="F204" s="322"/>
      <c r="G204" s="322"/>
      <c r="H204" s="322"/>
      <c r="I204" s="322"/>
      <c r="J204" s="322"/>
      <c r="K204" s="322"/>
      <c r="L204" s="322"/>
      <c r="M204" s="322"/>
      <c r="N204" s="322"/>
      <c r="O204" s="322"/>
      <c r="P204" s="322"/>
      <c r="Q204" s="322"/>
      <c r="R204" s="322"/>
      <c r="S204" s="322"/>
      <c r="T204" s="322"/>
      <c r="U204" s="322"/>
      <c r="V204" s="322"/>
      <c r="W204" s="322"/>
      <c r="X204" s="322"/>
      <c r="Y204" s="322"/>
      <c r="Z204" s="322"/>
      <c r="AA204" s="322"/>
      <c r="AB204" s="322"/>
      <c r="AC204" s="322"/>
      <c r="AD204" s="322"/>
      <c r="AE204" s="322"/>
      <c r="AF204" s="322"/>
      <c r="AG204" s="322"/>
      <c r="AH204" s="322"/>
      <c r="AI204" s="322"/>
      <c r="AJ204" s="322"/>
      <c r="AK204" s="322"/>
      <c r="AL204" s="322"/>
      <c r="AM204" s="322"/>
      <c r="AN204" s="322"/>
      <c r="AO204" s="322"/>
    </row>
    <row r="205" spans="1:41" ht="15">
      <c r="A205" s="322"/>
      <c r="B205" s="300"/>
      <c r="C205" s="322"/>
      <c r="D205" s="322"/>
      <c r="E205" s="322"/>
      <c r="F205" s="322"/>
      <c r="G205" s="322"/>
      <c r="H205" s="322"/>
      <c r="I205" s="322"/>
      <c r="J205" s="322"/>
      <c r="K205" s="322"/>
      <c r="L205" s="322"/>
      <c r="M205" s="322"/>
      <c r="N205" s="322"/>
      <c r="O205" s="322"/>
      <c r="P205" s="322"/>
      <c r="Q205" s="322"/>
      <c r="R205" s="322"/>
      <c r="S205" s="322"/>
      <c r="T205" s="322"/>
      <c r="U205" s="322"/>
      <c r="V205" s="322"/>
      <c r="W205" s="322"/>
      <c r="X205" s="322"/>
      <c r="Y205" s="322"/>
      <c r="Z205" s="322"/>
      <c r="AA205" s="322"/>
      <c r="AB205" s="322"/>
      <c r="AC205" s="322"/>
      <c r="AD205" s="322"/>
      <c r="AE205" s="322"/>
      <c r="AF205" s="322"/>
      <c r="AG205" s="322"/>
      <c r="AH205" s="322"/>
      <c r="AI205" s="322"/>
      <c r="AJ205" s="322"/>
      <c r="AK205" s="322"/>
      <c r="AL205" s="322"/>
      <c r="AM205" s="322"/>
      <c r="AN205" s="322"/>
      <c r="AO205" s="322"/>
    </row>
    <row r="206" spans="1:41" ht="15">
      <c r="A206" s="322"/>
      <c r="B206" s="300"/>
      <c r="C206" s="322"/>
      <c r="D206" s="322"/>
      <c r="E206" s="322"/>
      <c r="F206" s="322"/>
      <c r="G206" s="322"/>
      <c r="H206" s="322"/>
      <c r="I206" s="322"/>
      <c r="J206" s="322"/>
      <c r="K206" s="322"/>
      <c r="L206" s="322"/>
      <c r="M206" s="322"/>
      <c r="N206" s="322"/>
      <c r="O206" s="322"/>
      <c r="P206" s="322"/>
      <c r="Q206" s="322"/>
      <c r="R206" s="322"/>
      <c r="S206" s="322"/>
      <c r="T206" s="322"/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  <c r="AH206" s="322"/>
      <c r="AI206" s="322"/>
      <c r="AJ206" s="322"/>
      <c r="AK206" s="322"/>
      <c r="AL206" s="322"/>
      <c r="AM206" s="322"/>
      <c r="AN206" s="322"/>
      <c r="AO206" s="322"/>
    </row>
    <row r="207" spans="1:41" ht="15">
      <c r="A207" s="322"/>
      <c r="B207" s="300"/>
      <c r="C207" s="322"/>
      <c r="D207" s="322"/>
      <c r="E207" s="322"/>
      <c r="F207" s="322"/>
      <c r="G207" s="322"/>
      <c r="H207" s="322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  <c r="AG207" s="322"/>
      <c r="AH207" s="322"/>
      <c r="AI207" s="322"/>
      <c r="AJ207" s="322"/>
      <c r="AK207" s="322"/>
      <c r="AL207" s="322"/>
      <c r="AM207" s="322"/>
      <c r="AN207" s="322"/>
      <c r="AO207" s="322"/>
    </row>
    <row r="208" spans="1:41" ht="15">
      <c r="A208" s="322"/>
      <c r="B208" s="300"/>
      <c r="C208" s="322"/>
      <c r="D208" s="322"/>
      <c r="E208" s="322"/>
      <c r="F208" s="322"/>
      <c r="G208" s="322"/>
      <c r="H208" s="322"/>
      <c r="I208" s="322"/>
      <c r="J208" s="322"/>
      <c r="K208" s="322"/>
      <c r="L208" s="322"/>
      <c r="M208" s="322"/>
      <c r="N208" s="322"/>
      <c r="O208" s="322"/>
      <c r="P208" s="322"/>
      <c r="Q208" s="322"/>
      <c r="R208" s="322"/>
      <c r="S208" s="322"/>
      <c r="T208" s="322"/>
      <c r="U208" s="322"/>
      <c r="V208" s="322"/>
      <c r="W208" s="322"/>
      <c r="X208" s="322"/>
      <c r="Y208" s="322"/>
      <c r="Z208" s="322"/>
      <c r="AA208" s="322"/>
      <c r="AB208" s="322"/>
      <c r="AC208" s="322"/>
      <c r="AD208" s="322"/>
      <c r="AE208" s="322"/>
      <c r="AF208" s="322"/>
      <c r="AG208" s="322"/>
      <c r="AH208" s="322"/>
      <c r="AI208" s="322"/>
      <c r="AJ208" s="322"/>
      <c r="AK208" s="322"/>
      <c r="AL208" s="322"/>
      <c r="AM208" s="322"/>
      <c r="AN208" s="322"/>
      <c r="AO208" s="322"/>
    </row>
    <row r="209" spans="1:41" ht="15">
      <c r="A209" s="322"/>
      <c r="B209" s="300"/>
      <c r="C209" s="322"/>
      <c r="D209" s="322"/>
      <c r="E209" s="322"/>
      <c r="F209" s="322"/>
      <c r="G209" s="322"/>
      <c r="H209" s="322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322"/>
      <c r="Y209" s="322"/>
      <c r="Z209" s="322"/>
      <c r="AA209" s="322"/>
      <c r="AB209" s="322"/>
      <c r="AC209" s="322"/>
      <c r="AD209" s="322"/>
      <c r="AE209" s="322"/>
      <c r="AF209" s="322"/>
      <c r="AG209" s="322"/>
      <c r="AH209" s="322"/>
      <c r="AI209" s="322"/>
      <c r="AJ209" s="322"/>
      <c r="AK209" s="322"/>
      <c r="AL209" s="322"/>
      <c r="AM209" s="322"/>
      <c r="AN209" s="322"/>
      <c r="AO209" s="322"/>
    </row>
    <row r="210" spans="1:41" ht="15">
      <c r="A210" s="322"/>
      <c r="B210" s="300"/>
      <c r="C210" s="322"/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2"/>
      <c r="Y210" s="322"/>
      <c r="Z210" s="322"/>
      <c r="AA210" s="322"/>
      <c r="AB210" s="322"/>
      <c r="AC210" s="322"/>
      <c r="AD210" s="322"/>
      <c r="AE210" s="322"/>
      <c r="AF210" s="322"/>
      <c r="AG210" s="322"/>
      <c r="AH210" s="322"/>
      <c r="AI210" s="322"/>
      <c r="AJ210" s="322"/>
      <c r="AK210" s="322"/>
      <c r="AL210" s="322"/>
      <c r="AM210" s="322"/>
      <c r="AN210" s="322"/>
      <c r="AO210" s="322"/>
    </row>
    <row r="211" spans="1:41" ht="15">
      <c r="A211" s="322"/>
      <c r="B211" s="300"/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  <c r="AG211" s="322"/>
      <c r="AH211" s="322"/>
      <c r="AI211" s="322"/>
      <c r="AJ211" s="322"/>
      <c r="AK211" s="322"/>
      <c r="AL211" s="322"/>
      <c r="AM211" s="322"/>
      <c r="AN211" s="322"/>
      <c r="AO211" s="322"/>
    </row>
    <row r="212" spans="1:41" ht="15">
      <c r="A212" s="322"/>
      <c r="B212" s="300"/>
      <c r="C212" s="322"/>
      <c r="D212" s="322"/>
      <c r="E212" s="322"/>
      <c r="F212" s="322"/>
      <c r="G212" s="322"/>
      <c r="H212" s="322"/>
      <c r="I212" s="322"/>
      <c r="J212" s="322"/>
      <c r="K212" s="322"/>
      <c r="L212" s="322"/>
      <c r="M212" s="322"/>
      <c r="N212" s="322"/>
      <c r="O212" s="322"/>
      <c r="P212" s="322"/>
      <c r="Q212" s="322"/>
      <c r="R212" s="322"/>
      <c r="S212" s="322"/>
      <c r="T212" s="322"/>
      <c r="U212" s="322"/>
      <c r="V212" s="322"/>
      <c r="W212" s="322"/>
      <c r="X212" s="322"/>
      <c r="Y212" s="322"/>
      <c r="Z212" s="322"/>
      <c r="AA212" s="322"/>
      <c r="AB212" s="322"/>
      <c r="AC212" s="322"/>
      <c r="AD212" s="322"/>
      <c r="AE212" s="322"/>
      <c r="AF212" s="322"/>
      <c r="AG212" s="322"/>
      <c r="AH212" s="322"/>
      <c r="AI212" s="322"/>
      <c r="AJ212" s="322"/>
      <c r="AK212" s="322"/>
      <c r="AL212" s="322"/>
      <c r="AM212" s="322"/>
      <c r="AN212" s="322"/>
      <c r="AO212" s="322"/>
    </row>
    <row r="213" spans="1:41" ht="15">
      <c r="A213" s="322"/>
      <c r="B213" s="300"/>
      <c r="C213" s="322"/>
      <c r="D213" s="322"/>
      <c r="E213" s="322"/>
      <c r="F213" s="322"/>
      <c r="G213" s="322"/>
      <c r="H213" s="322"/>
      <c r="I213" s="322"/>
      <c r="J213" s="322"/>
      <c r="K213" s="322"/>
      <c r="L213" s="322"/>
      <c r="M213" s="322"/>
      <c r="N213" s="322"/>
      <c r="O213" s="322"/>
      <c r="P213" s="322"/>
      <c r="Q213" s="322"/>
      <c r="R213" s="322"/>
      <c r="S213" s="322"/>
      <c r="T213" s="322"/>
      <c r="U213" s="322"/>
      <c r="V213" s="322"/>
      <c r="W213" s="322"/>
      <c r="X213" s="322"/>
      <c r="Y213" s="322"/>
      <c r="Z213" s="322"/>
      <c r="AA213" s="322"/>
      <c r="AB213" s="322"/>
      <c r="AC213" s="322"/>
      <c r="AD213" s="322"/>
      <c r="AE213" s="322"/>
      <c r="AF213" s="322"/>
      <c r="AG213" s="322"/>
      <c r="AH213" s="322"/>
      <c r="AI213" s="322"/>
      <c r="AJ213" s="322"/>
      <c r="AK213" s="322"/>
      <c r="AL213" s="322"/>
      <c r="AM213" s="322"/>
      <c r="AN213" s="322"/>
      <c r="AO213" s="322"/>
    </row>
    <row r="214" spans="1:41" ht="15">
      <c r="A214" s="322"/>
      <c r="B214" s="300"/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2"/>
      <c r="Z214" s="322"/>
      <c r="AA214" s="322"/>
      <c r="AB214" s="322"/>
      <c r="AC214" s="322"/>
      <c r="AD214" s="322"/>
      <c r="AE214" s="322"/>
      <c r="AF214" s="322"/>
      <c r="AG214" s="322"/>
      <c r="AH214" s="322"/>
      <c r="AI214" s="322"/>
      <c r="AJ214" s="322"/>
      <c r="AK214" s="322"/>
      <c r="AL214" s="322"/>
      <c r="AM214" s="322"/>
      <c r="AN214" s="322"/>
      <c r="AO214" s="322"/>
    </row>
    <row r="215" spans="1:41" ht="15">
      <c r="A215" s="322"/>
      <c r="B215" s="300"/>
      <c r="C215" s="322"/>
      <c r="D215" s="322"/>
      <c r="E215" s="322"/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  <c r="AG215" s="322"/>
      <c r="AH215" s="322"/>
      <c r="AI215" s="322"/>
      <c r="AJ215" s="322"/>
      <c r="AK215" s="322"/>
      <c r="AL215" s="322"/>
      <c r="AM215" s="322"/>
      <c r="AN215" s="322"/>
      <c r="AO215" s="322"/>
    </row>
    <row r="216" spans="1:41" ht="15">
      <c r="A216" s="322"/>
      <c r="B216" s="300"/>
      <c r="C216" s="322"/>
      <c r="D216" s="322"/>
      <c r="E216" s="322"/>
      <c r="F216" s="322"/>
      <c r="G216" s="322"/>
      <c r="H216" s="322"/>
      <c r="I216" s="322"/>
      <c r="J216" s="322"/>
      <c r="K216" s="322"/>
      <c r="L216" s="322"/>
      <c r="M216" s="322"/>
      <c r="N216" s="322"/>
      <c r="O216" s="322"/>
      <c r="P216" s="322"/>
      <c r="Q216" s="322"/>
      <c r="R216" s="322"/>
      <c r="S216" s="322"/>
      <c r="T216" s="322"/>
      <c r="U216" s="322"/>
      <c r="V216" s="322"/>
      <c r="W216" s="322"/>
      <c r="X216" s="322"/>
      <c r="Y216" s="322"/>
      <c r="Z216" s="322"/>
      <c r="AA216" s="322"/>
      <c r="AB216" s="322"/>
      <c r="AC216" s="322"/>
      <c r="AD216" s="322"/>
      <c r="AE216" s="322"/>
      <c r="AF216" s="322"/>
      <c r="AG216" s="322"/>
      <c r="AH216" s="322"/>
      <c r="AI216" s="322"/>
      <c r="AJ216" s="322"/>
      <c r="AK216" s="322"/>
      <c r="AL216" s="322"/>
      <c r="AM216" s="322"/>
      <c r="AN216" s="322"/>
      <c r="AO216" s="322"/>
    </row>
    <row r="217" spans="1:41" ht="15">
      <c r="A217" s="322"/>
      <c r="B217" s="300"/>
      <c r="C217" s="322"/>
      <c r="D217" s="322"/>
      <c r="E217" s="322"/>
      <c r="F217" s="322"/>
      <c r="G217" s="322"/>
      <c r="H217" s="322"/>
      <c r="I217" s="322"/>
      <c r="J217" s="322"/>
      <c r="K217" s="322"/>
      <c r="L217" s="322"/>
      <c r="M217" s="322"/>
      <c r="N217" s="322"/>
      <c r="O217" s="322"/>
      <c r="P217" s="322"/>
      <c r="Q217" s="322"/>
      <c r="R217" s="322"/>
      <c r="S217" s="322"/>
      <c r="T217" s="322"/>
      <c r="U217" s="322"/>
      <c r="V217" s="322"/>
      <c r="W217" s="322"/>
      <c r="X217" s="322"/>
      <c r="Y217" s="322"/>
      <c r="Z217" s="322"/>
      <c r="AA217" s="322"/>
      <c r="AB217" s="322"/>
      <c r="AC217" s="322"/>
      <c r="AD217" s="322"/>
      <c r="AE217" s="322"/>
      <c r="AF217" s="322"/>
      <c r="AG217" s="322"/>
      <c r="AH217" s="322"/>
      <c r="AI217" s="322"/>
      <c r="AJ217" s="322"/>
      <c r="AK217" s="322"/>
      <c r="AL217" s="322"/>
      <c r="AM217" s="322"/>
      <c r="AN217" s="322"/>
      <c r="AO217" s="322"/>
    </row>
    <row r="218" spans="1:41" ht="15">
      <c r="A218" s="322"/>
      <c r="B218" s="300"/>
      <c r="C218" s="322"/>
      <c r="D218" s="322"/>
      <c r="E218" s="322"/>
      <c r="F218" s="322"/>
      <c r="G218" s="322"/>
      <c r="H218" s="322"/>
      <c r="I218" s="322"/>
      <c r="J218" s="322"/>
      <c r="K218" s="322"/>
      <c r="L218" s="322"/>
      <c r="M218" s="322"/>
      <c r="N218" s="322"/>
      <c r="O218" s="322"/>
      <c r="P218" s="322"/>
      <c r="Q218" s="322"/>
      <c r="R218" s="322"/>
      <c r="S218" s="322"/>
      <c r="T218" s="322"/>
      <c r="U218" s="322"/>
      <c r="V218" s="322"/>
      <c r="W218" s="322"/>
      <c r="X218" s="322"/>
      <c r="Y218" s="322"/>
      <c r="Z218" s="322"/>
      <c r="AA218" s="322"/>
      <c r="AB218" s="322"/>
      <c r="AC218" s="322"/>
      <c r="AD218" s="322"/>
      <c r="AE218" s="322"/>
      <c r="AF218" s="322"/>
      <c r="AG218" s="322"/>
      <c r="AH218" s="322"/>
      <c r="AI218" s="322"/>
      <c r="AJ218" s="322"/>
      <c r="AK218" s="322"/>
      <c r="AL218" s="322"/>
      <c r="AM218" s="322"/>
      <c r="AN218" s="322"/>
      <c r="AO218" s="322"/>
    </row>
    <row r="219" spans="1:41" ht="15">
      <c r="A219" s="322"/>
      <c r="B219" s="300"/>
      <c r="C219" s="322"/>
      <c r="D219" s="322"/>
      <c r="E219" s="322"/>
      <c r="F219" s="322"/>
      <c r="G219" s="322"/>
      <c r="H219" s="322"/>
      <c r="I219" s="322"/>
      <c r="J219" s="322"/>
      <c r="K219" s="322"/>
      <c r="L219" s="322"/>
      <c r="M219" s="322"/>
      <c r="N219" s="322"/>
      <c r="O219" s="322"/>
      <c r="P219" s="322"/>
      <c r="Q219" s="322"/>
      <c r="R219" s="322"/>
      <c r="S219" s="322"/>
      <c r="T219" s="322"/>
      <c r="U219" s="322"/>
      <c r="V219" s="322"/>
      <c r="W219" s="322"/>
      <c r="X219" s="322"/>
      <c r="Y219" s="322"/>
      <c r="Z219" s="322"/>
      <c r="AA219" s="322"/>
      <c r="AB219" s="322"/>
      <c r="AC219" s="322"/>
      <c r="AD219" s="322"/>
      <c r="AE219" s="322"/>
      <c r="AF219" s="322"/>
      <c r="AG219" s="322"/>
      <c r="AH219" s="322"/>
      <c r="AI219" s="322"/>
      <c r="AJ219" s="322"/>
      <c r="AK219" s="322"/>
      <c r="AL219" s="322"/>
      <c r="AM219" s="322"/>
      <c r="AN219" s="322"/>
      <c r="AO219" s="322"/>
    </row>
    <row r="220" spans="1:41" ht="15">
      <c r="A220" s="322"/>
      <c r="B220" s="300"/>
      <c r="C220" s="322"/>
      <c r="D220" s="322"/>
      <c r="E220" s="322"/>
      <c r="F220" s="322"/>
      <c r="G220" s="322"/>
      <c r="H220" s="322"/>
      <c r="I220" s="322"/>
      <c r="J220" s="322"/>
      <c r="K220" s="322"/>
      <c r="L220" s="322"/>
      <c r="M220" s="322"/>
      <c r="N220" s="322"/>
      <c r="O220" s="322"/>
      <c r="P220" s="322"/>
      <c r="Q220" s="322"/>
      <c r="R220" s="322"/>
      <c r="S220" s="322"/>
      <c r="T220" s="322"/>
      <c r="U220" s="322"/>
      <c r="V220" s="322"/>
      <c r="W220" s="322"/>
      <c r="X220" s="322"/>
      <c r="Y220" s="322"/>
      <c r="Z220" s="322"/>
      <c r="AA220" s="322"/>
      <c r="AB220" s="322"/>
      <c r="AC220" s="322"/>
      <c r="AD220" s="322"/>
      <c r="AE220" s="322"/>
      <c r="AF220" s="322"/>
      <c r="AG220" s="322"/>
      <c r="AH220" s="322"/>
      <c r="AI220" s="322"/>
      <c r="AJ220" s="322"/>
      <c r="AK220" s="322"/>
      <c r="AL220" s="322"/>
      <c r="AM220" s="322"/>
      <c r="AN220" s="322"/>
      <c r="AO220" s="322"/>
    </row>
    <row r="221" spans="1:41" ht="15">
      <c r="A221" s="322"/>
      <c r="B221" s="300"/>
      <c r="C221" s="322"/>
      <c r="D221" s="322"/>
      <c r="E221" s="322"/>
      <c r="F221" s="322"/>
      <c r="G221" s="322"/>
      <c r="H221" s="322"/>
      <c r="I221" s="322"/>
      <c r="J221" s="322"/>
      <c r="K221" s="322"/>
      <c r="L221" s="322"/>
      <c r="M221" s="322"/>
      <c r="N221" s="322"/>
      <c r="O221" s="322"/>
      <c r="P221" s="322"/>
      <c r="Q221" s="322"/>
      <c r="R221" s="322"/>
      <c r="S221" s="322"/>
      <c r="T221" s="322"/>
      <c r="U221" s="322"/>
      <c r="V221" s="322"/>
      <c r="W221" s="322"/>
      <c r="X221" s="322"/>
      <c r="Y221" s="322"/>
      <c r="Z221" s="322"/>
      <c r="AA221" s="322"/>
      <c r="AB221" s="322"/>
      <c r="AC221" s="322"/>
      <c r="AD221" s="322"/>
      <c r="AE221" s="322"/>
      <c r="AF221" s="322"/>
      <c r="AG221" s="322"/>
      <c r="AH221" s="322"/>
      <c r="AI221" s="322"/>
      <c r="AJ221" s="322"/>
      <c r="AK221" s="322"/>
      <c r="AL221" s="322"/>
      <c r="AM221" s="322"/>
      <c r="AN221" s="322"/>
      <c r="AO221" s="322"/>
    </row>
    <row r="222" spans="1:41" ht="15">
      <c r="A222" s="322"/>
      <c r="B222" s="300"/>
      <c r="C222" s="322"/>
      <c r="D222" s="322"/>
      <c r="E222" s="322"/>
      <c r="F222" s="322"/>
      <c r="G222" s="322"/>
      <c r="H222" s="322"/>
      <c r="I222" s="322"/>
      <c r="J222" s="322"/>
      <c r="K222" s="322"/>
      <c r="L222" s="322"/>
      <c r="M222" s="322"/>
      <c r="N222" s="322"/>
      <c r="O222" s="322"/>
      <c r="P222" s="322"/>
      <c r="Q222" s="322"/>
      <c r="R222" s="322"/>
      <c r="S222" s="322"/>
      <c r="T222" s="322"/>
      <c r="U222" s="322"/>
      <c r="V222" s="322"/>
      <c r="W222" s="322"/>
      <c r="X222" s="322"/>
      <c r="Y222" s="322"/>
      <c r="Z222" s="322"/>
      <c r="AA222" s="322"/>
      <c r="AB222" s="322"/>
      <c r="AC222" s="322"/>
      <c r="AD222" s="322"/>
      <c r="AE222" s="322"/>
      <c r="AF222" s="322"/>
      <c r="AG222" s="322"/>
      <c r="AH222" s="322"/>
      <c r="AI222" s="322"/>
      <c r="AJ222" s="322"/>
      <c r="AK222" s="322"/>
      <c r="AL222" s="322"/>
      <c r="AM222" s="322"/>
      <c r="AN222" s="322"/>
      <c r="AO222" s="322"/>
    </row>
    <row r="223" spans="1:41" ht="15">
      <c r="A223" s="322"/>
      <c r="B223" s="300"/>
      <c r="C223" s="322"/>
      <c r="D223" s="322"/>
      <c r="E223" s="322"/>
      <c r="F223" s="322"/>
      <c r="G223" s="322"/>
      <c r="H223" s="322"/>
      <c r="I223" s="322"/>
      <c r="J223" s="322"/>
      <c r="K223" s="322"/>
      <c r="L223" s="322"/>
      <c r="M223" s="322"/>
      <c r="N223" s="322"/>
      <c r="O223" s="322"/>
      <c r="P223" s="322"/>
      <c r="Q223" s="322"/>
      <c r="R223" s="322"/>
      <c r="S223" s="322"/>
      <c r="T223" s="322"/>
      <c r="U223" s="322"/>
      <c r="V223" s="322"/>
      <c r="W223" s="322"/>
      <c r="X223" s="322"/>
      <c r="Y223" s="322"/>
      <c r="Z223" s="322"/>
      <c r="AA223" s="322"/>
      <c r="AB223" s="322"/>
      <c r="AC223" s="322"/>
      <c r="AD223" s="322"/>
      <c r="AE223" s="322"/>
      <c r="AF223" s="322"/>
      <c r="AG223" s="322"/>
      <c r="AH223" s="322"/>
      <c r="AI223" s="322"/>
      <c r="AJ223" s="322"/>
      <c r="AK223" s="322"/>
      <c r="AL223" s="322"/>
      <c r="AM223" s="322"/>
      <c r="AN223" s="322"/>
      <c r="AO223" s="322"/>
    </row>
    <row r="224" spans="1:41" ht="15">
      <c r="A224" s="322"/>
      <c r="B224" s="300"/>
      <c r="C224" s="322"/>
      <c r="D224" s="322"/>
      <c r="E224" s="322"/>
      <c r="F224" s="322"/>
      <c r="G224" s="322"/>
      <c r="H224" s="322"/>
      <c r="I224" s="322"/>
      <c r="J224" s="322"/>
      <c r="K224" s="322"/>
      <c r="L224" s="322"/>
      <c r="M224" s="322"/>
      <c r="N224" s="322"/>
      <c r="O224" s="322"/>
      <c r="P224" s="322"/>
      <c r="Q224" s="322"/>
      <c r="R224" s="322"/>
      <c r="S224" s="322"/>
      <c r="T224" s="322"/>
      <c r="U224" s="322"/>
      <c r="V224" s="322"/>
      <c r="W224" s="322"/>
      <c r="X224" s="322"/>
      <c r="Y224" s="322"/>
      <c r="Z224" s="322"/>
      <c r="AA224" s="322"/>
      <c r="AB224" s="322"/>
      <c r="AC224" s="322"/>
      <c r="AD224" s="322"/>
      <c r="AE224" s="322"/>
      <c r="AF224" s="322"/>
      <c r="AG224" s="322"/>
      <c r="AH224" s="322"/>
      <c r="AI224" s="322"/>
      <c r="AJ224" s="322"/>
      <c r="AK224" s="322"/>
      <c r="AL224" s="322"/>
      <c r="AM224" s="322"/>
      <c r="AN224" s="322"/>
      <c r="AO224" s="322"/>
    </row>
    <row r="225" spans="1:41" ht="15">
      <c r="A225" s="322"/>
      <c r="B225" s="300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P225" s="322"/>
      <c r="Q225" s="322"/>
      <c r="R225" s="322"/>
      <c r="S225" s="322"/>
      <c r="T225" s="322"/>
      <c r="U225" s="322"/>
      <c r="V225" s="322"/>
      <c r="W225" s="322"/>
      <c r="X225" s="322"/>
      <c r="Y225" s="322"/>
      <c r="Z225" s="322"/>
      <c r="AA225" s="322"/>
      <c r="AB225" s="322"/>
      <c r="AC225" s="322"/>
      <c r="AD225" s="322"/>
      <c r="AE225" s="322"/>
      <c r="AF225" s="322"/>
      <c r="AG225" s="322"/>
      <c r="AH225" s="322"/>
      <c r="AI225" s="322"/>
      <c r="AJ225" s="322"/>
      <c r="AK225" s="322"/>
      <c r="AL225" s="322"/>
      <c r="AM225" s="322"/>
      <c r="AN225" s="322"/>
      <c r="AO225" s="322"/>
    </row>
    <row r="226" spans="1:41" ht="15">
      <c r="A226" s="322"/>
      <c r="B226" s="300"/>
      <c r="C226" s="322"/>
      <c r="D226" s="322"/>
      <c r="E226" s="322"/>
      <c r="F226" s="322"/>
      <c r="G226" s="322"/>
      <c r="H226" s="322"/>
      <c r="I226" s="322"/>
      <c r="J226" s="322"/>
      <c r="K226" s="322"/>
      <c r="L226" s="322"/>
      <c r="M226" s="322"/>
      <c r="N226" s="322"/>
      <c r="O226" s="322"/>
      <c r="P226" s="322"/>
      <c r="Q226" s="322"/>
      <c r="R226" s="322"/>
      <c r="S226" s="322"/>
      <c r="T226" s="322"/>
      <c r="U226" s="322"/>
      <c r="V226" s="322"/>
      <c r="W226" s="322"/>
      <c r="X226" s="322"/>
      <c r="Y226" s="322"/>
      <c r="Z226" s="322"/>
      <c r="AA226" s="322"/>
      <c r="AB226" s="322"/>
      <c r="AC226" s="322"/>
      <c r="AD226" s="322"/>
      <c r="AE226" s="322"/>
      <c r="AF226" s="322"/>
      <c r="AG226" s="322"/>
      <c r="AH226" s="322"/>
      <c r="AI226" s="322"/>
      <c r="AJ226" s="322"/>
      <c r="AK226" s="322"/>
      <c r="AL226" s="322"/>
      <c r="AM226" s="322"/>
      <c r="AN226" s="322"/>
      <c r="AO226" s="322"/>
    </row>
    <row r="227" spans="1:41" ht="15">
      <c r="A227" s="322"/>
      <c r="B227" s="300"/>
      <c r="C227" s="322"/>
      <c r="D227" s="322"/>
      <c r="E227" s="322"/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22"/>
      <c r="S227" s="322"/>
      <c r="T227" s="322"/>
      <c r="U227" s="322"/>
      <c r="V227" s="322"/>
      <c r="W227" s="322"/>
      <c r="X227" s="322"/>
      <c r="Y227" s="322"/>
      <c r="Z227" s="322"/>
      <c r="AA227" s="322"/>
      <c r="AB227" s="322"/>
      <c r="AC227" s="322"/>
      <c r="AD227" s="322"/>
      <c r="AE227" s="322"/>
      <c r="AF227" s="322"/>
      <c r="AG227" s="322"/>
      <c r="AH227" s="322"/>
      <c r="AI227" s="322"/>
      <c r="AJ227" s="322"/>
      <c r="AK227" s="322"/>
      <c r="AL227" s="322"/>
      <c r="AM227" s="322"/>
      <c r="AN227" s="322"/>
      <c r="AO227" s="322"/>
    </row>
    <row r="228" spans="1:41" ht="15">
      <c r="A228" s="322"/>
      <c r="B228" s="300"/>
      <c r="C228" s="322"/>
      <c r="D228" s="322"/>
      <c r="E228" s="322"/>
      <c r="F228" s="322"/>
      <c r="G228" s="322"/>
      <c r="H228" s="322"/>
      <c r="I228" s="322"/>
      <c r="J228" s="322"/>
      <c r="K228" s="322"/>
      <c r="L228" s="322"/>
      <c r="M228" s="322"/>
      <c r="N228" s="322"/>
      <c r="O228" s="322"/>
      <c r="P228" s="322"/>
      <c r="Q228" s="322"/>
      <c r="R228" s="322"/>
      <c r="S228" s="322"/>
      <c r="T228" s="322"/>
      <c r="U228" s="322"/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322"/>
      <c r="AH228" s="322"/>
      <c r="AI228" s="322"/>
      <c r="AJ228" s="322"/>
      <c r="AK228" s="322"/>
      <c r="AL228" s="322"/>
      <c r="AM228" s="322"/>
      <c r="AN228" s="322"/>
      <c r="AO228" s="322"/>
    </row>
    <row r="229" spans="1:41" ht="15">
      <c r="A229" s="322"/>
      <c r="B229" s="300"/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2"/>
      <c r="R229" s="322"/>
      <c r="S229" s="322"/>
      <c r="T229" s="322"/>
      <c r="U229" s="322"/>
      <c r="V229" s="322"/>
      <c r="W229" s="322"/>
      <c r="X229" s="322"/>
      <c r="Y229" s="322"/>
      <c r="Z229" s="322"/>
      <c r="AA229" s="322"/>
      <c r="AB229" s="322"/>
      <c r="AC229" s="322"/>
      <c r="AD229" s="322"/>
      <c r="AE229" s="322"/>
      <c r="AF229" s="322"/>
      <c r="AG229" s="322"/>
      <c r="AH229" s="322"/>
      <c r="AI229" s="322"/>
      <c r="AJ229" s="322"/>
      <c r="AK229" s="322"/>
      <c r="AL229" s="322"/>
      <c r="AM229" s="322"/>
      <c r="AN229" s="322"/>
      <c r="AO229" s="322"/>
    </row>
    <row r="230" spans="1:41" ht="15">
      <c r="A230" s="322"/>
      <c r="B230" s="300"/>
      <c r="C230" s="322"/>
      <c r="D230" s="322"/>
      <c r="E230" s="322"/>
      <c r="F230" s="322"/>
      <c r="G230" s="322"/>
      <c r="H230" s="322"/>
      <c r="I230" s="322"/>
      <c r="J230" s="322"/>
      <c r="K230" s="322"/>
      <c r="L230" s="322"/>
      <c r="M230" s="322"/>
      <c r="N230" s="322"/>
      <c r="O230" s="322"/>
      <c r="P230" s="322"/>
      <c r="Q230" s="322"/>
      <c r="R230" s="322"/>
      <c r="S230" s="322"/>
      <c r="T230" s="322"/>
      <c r="U230" s="322"/>
      <c r="V230" s="322"/>
      <c r="W230" s="322"/>
      <c r="X230" s="322"/>
      <c r="Y230" s="322"/>
      <c r="Z230" s="322"/>
      <c r="AA230" s="322"/>
      <c r="AB230" s="322"/>
      <c r="AC230" s="322"/>
      <c r="AD230" s="322"/>
      <c r="AE230" s="322"/>
      <c r="AF230" s="322"/>
      <c r="AG230" s="322"/>
      <c r="AH230" s="322"/>
      <c r="AI230" s="322"/>
      <c r="AJ230" s="322"/>
      <c r="AK230" s="322"/>
      <c r="AL230" s="322"/>
      <c r="AM230" s="322"/>
      <c r="AN230" s="322"/>
      <c r="AO230" s="322"/>
    </row>
    <row r="231" spans="1:41" ht="15">
      <c r="A231" s="322"/>
      <c r="B231" s="300"/>
      <c r="C231" s="322"/>
      <c r="D231" s="322"/>
      <c r="E231" s="322"/>
      <c r="F231" s="322"/>
      <c r="G231" s="322"/>
      <c r="H231" s="322"/>
      <c r="I231" s="322"/>
      <c r="J231" s="322"/>
      <c r="K231" s="322"/>
      <c r="L231" s="322"/>
      <c r="M231" s="322"/>
      <c r="N231" s="322"/>
      <c r="O231" s="322"/>
      <c r="P231" s="322"/>
      <c r="Q231" s="322"/>
      <c r="R231" s="322"/>
      <c r="S231" s="322"/>
      <c r="T231" s="322"/>
      <c r="U231" s="322"/>
      <c r="V231" s="322"/>
      <c r="W231" s="322"/>
      <c r="X231" s="322"/>
      <c r="Y231" s="322"/>
      <c r="Z231" s="322"/>
      <c r="AA231" s="322"/>
      <c r="AB231" s="322"/>
      <c r="AC231" s="322"/>
      <c r="AD231" s="322"/>
      <c r="AE231" s="322"/>
      <c r="AF231" s="322"/>
      <c r="AG231" s="322"/>
      <c r="AH231" s="322"/>
      <c r="AI231" s="322"/>
      <c r="AJ231" s="322"/>
      <c r="AK231" s="322"/>
      <c r="AL231" s="322"/>
      <c r="AM231" s="322"/>
      <c r="AN231" s="322"/>
      <c r="AO231" s="322"/>
    </row>
    <row r="232" spans="1:41" ht="15">
      <c r="A232" s="322"/>
      <c r="B232" s="300"/>
      <c r="C232" s="322"/>
      <c r="D232" s="322"/>
      <c r="E232" s="322"/>
      <c r="F232" s="322"/>
      <c r="G232" s="322"/>
      <c r="H232" s="322"/>
      <c r="I232" s="322"/>
      <c r="J232" s="322"/>
      <c r="K232" s="322"/>
      <c r="L232" s="322"/>
      <c r="M232" s="322"/>
      <c r="N232" s="322"/>
      <c r="O232" s="322"/>
      <c r="P232" s="322"/>
      <c r="Q232" s="322"/>
      <c r="R232" s="322"/>
      <c r="S232" s="322"/>
      <c r="T232" s="322"/>
      <c r="U232" s="322"/>
      <c r="V232" s="322"/>
      <c r="W232" s="322"/>
      <c r="X232" s="322"/>
      <c r="Y232" s="322"/>
      <c r="Z232" s="322"/>
      <c r="AA232" s="322"/>
      <c r="AB232" s="322"/>
      <c r="AC232" s="322"/>
      <c r="AD232" s="322"/>
      <c r="AE232" s="322"/>
      <c r="AF232" s="322"/>
      <c r="AG232" s="322"/>
      <c r="AH232" s="322"/>
      <c r="AI232" s="322"/>
      <c r="AJ232" s="322"/>
      <c r="AK232" s="322"/>
      <c r="AL232" s="322"/>
      <c r="AM232" s="322"/>
      <c r="AN232" s="322"/>
      <c r="AO232" s="322"/>
    </row>
    <row r="233" spans="1:41" ht="15">
      <c r="A233" s="322"/>
      <c r="B233" s="300"/>
      <c r="C233" s="322"/>
      <c r="D233" s="322"/>
      <c r="E233" s="322"/>
      <c r="F233" s="322"/>
      <c r="G233" s="322"/>
      <c r="H233" s="322"/>
      <c r="I233" s="322"/>
      <c r="J233" s="322"/>
      <c r="K233" s="322"/>
      <c r="L233" s="322"/>
      <c r="M233" s="322"/>
      <c r="N233" s="322"/>
      <c r="O233" s="322"/>
      <c r="P233" s="322"/>
      <c r="Q233" s="322"/>
      <c r="R233" s="322"/>
      <c r="S233" s="322"/>
      <c r="T233" s="322"/>
      <c r="U233" s="322"/>
      <c r="V233" s="322"/>
      <c r="W233" s="322"/>
      <c r="X233" s="322"/>
      <c r="Y233" s="322"/>
      <c r="Z233" s="322"/>
      <c r="AA233" s="322"/>
      <c r="AB233" s="322"/>
      <c r="AC233" s="322"/>
      <c r="AD233" s="322"/>
      <c r="AE233" s="322"/>
      <c r="AF233" s="322"/>
      <c r="AG233" s="322"/>
      <c r="AH233" s="322"/>
      <c r="AI233" s="322"/>
      <c r="AJ233" s="322"/>
      <c r="AK233" s="322"/>
      <c r="AL233" s="322"/>
      <c r="AM233" s="322"/>
      <c r="AN233" s="322"/>
      <c r="AO233" s="322"/>
    </row>
    <row r="234" spans="1:41" ht="15">
      <c r="A234" s="322"/>
      <c r="B234" s="300"/>
      <c r="C234" s="322"/>
      <c r="D234" s="322"/>
      <c r="E234" s="322"/>
      <c r="F234" s="322"/>
      <c r="G234" s="322"/>
      <c r="H234" s="322"/>
      <c r="I234" s="322"/>
      <c r="J234" s="322"/>
      <c r="K234" s="322"/>
      <c r="L234" s="322"/>
      <c r="M234" s="322"/>
      <c r="N234" s="322"/>
      <c r="O234" s="322"/>
      <c r="P234" s="322"/>
      <c r="Q234" s="322"/>
      <c r="R234" s="322"/>
      <c r="S234" s="322"/>
      <c r="T234" s="322"/>
      <c r="U234" s="322"/>
      <c r="V234" s="322"/>
      <c r="W234" s="322"/>
      <c r="X234" s="322"/>
      <c r="Y234" s="322"/>
      <c r="Z234" s="322"/>
      <c r="AA234" s="322"/>
      <c r="AB234" s="322"/>
      <c r="AC234" s="322"/>
      <c r="AD234" s="322"/>
      <c r="AE234" s="322"/>
      <c r="AF234" s="322"/>
      <c r="AG234" s="322"/>
      <c r="AH234" s="322"/>
      <c r="AI234" s="322"/>
      <c r="AJ234" s="322"/>
      <c r="AK234" s="322"/>
      <c r="AL234" s="322"/>
      <c r="AM234" s="322"/>
      <c r="AN234" s="322"/>
      <c r="AO234" s="322"/>
    </row>
    <row r="235" spans="1:41" ht="15">
      <c r="A235" s="322"/>
      <c r="B235" s="300"/>
      <c r="C235" s="322"/>
      <c r="D235" s="322"/>
      <c r="E235" s="322"/>
      <c r="F235" s="322"/>
      <c r="G235" s="322"/>
      <c r="H235" s="322"/>
      <c r="I235" s="322"/>
      <c r="J235" s="322"/>
      <c r="K235" s="322"/>
      <c r="L235" s="322"/>
      <c r="M235" s="322"/>
      <c r="N235" s="322"/>
      <c r="O235" s="322"/>
      <c r="P235" s="322"/>
      <c r="Q235" s="322"/>
      <c r="R235" s="322"/>
      <c r="S235" s="322"/>
      <c r="T235" s="322"/>
      <c r="U235" s="322"/>
      <c r="V235" s="322"/>
      <c r="W235" s="322"/>
      <c r="X235" s="322"/>
      <c r="Y235" s="322"/>
      <c r="Z235" s="322"/>
      <c r="AA235" s="322"/>
      <c r="AB235" s="322"/>
      <c r="AC235" s="322"/>
      <c r="AD235" s="322"/>
      <c r="AE235" s="322"/>
      <c r="AF235" s="322"/>
      <c r="AG235" s="322"/>
      <c r="AH235" s="322"/>
      <c r="AI235" s="322"/>
      <c r="AJ235" s="322"/>
      <c r="AK235" s="322"/>
      <c r="AL235" s="322"/>
      <c r="AM235" s="322"/>
      <c r="AN235" s="322"/>
      <c r="AO235" s="322"/>
    </row>
    <row r="236" spans="1:41" ht="15">
      <c r="A236" s="322"/>
      <c r="B236" s="300"/>
      <c r="C236" s="322"/>
      <c r="D236" s="322"/>
      <c r="E236" s="322"/>
      <c r="F236" s="322"/>
      <c r="G236" s="322"/>
      <c r="H236" s="322"/>
      <c r="I236" s="322"/>
      <c r="J236" s="322"/>
      <c r="K236" s="322"/>
      <c r="L236" s="322"/>
      <c r="M236" s="322"/>
      <c r="N236" s="322"/>
      <c r="O236" s="322"/>
      <c r="P236" s="322"/>
      <c r="Q236" s="322"/>
      <c r="R236" s="322"/>
      <c r="S236" s="322"/>
      <c r="T236" s="322"/>
      <c r="U236" s="322"/>
      <c r="V236" s="322"/>
      <c r="W236" s="322"/>
      <c r="X236" s="322"/>
      <c r="Y236" s="322"/>
      <c r="Z236" s="322"/>
      <c r="AA236" s="322"/>
      <c r="AB236" s="322"/>
      <c r="AC236" s="322"/>
      <c r="AD236" s="322"/>
      <c r="AE236" s="322"/>
      <c r="AF236" s="322"/>
      <c r="AG236" s="322"/>
      <c r="AH236" s="322"/>
      <c r="AI236" s="322"/>
      <c r="AJ236" s="322"/>
      <c r="AK236" s="322"/>
      <c r="AL236" s="322"/>
      <c r="AM236" s="322"/>
      <c r="AN236" s="322"/>
      <c r="AO236" s="322"/>
    </row>
    <row r="237" spans="1:41" ht="15">
      <c r="A237" s="322"/>
      <c r="B237" s="300"/>
      <c r="C237" s="322"/>
      <c r="D237" s="322"/>
      <c r="E237" s="322"/>
      <c r="F237" s="322"/>
      <c r="G237" s="322"/>
      <c r="H237" s="322"/>
      <c r="I237" s="322"/>
      <c r="J237" s="322"/>
      <c r="K237" s="322"/>
      <c r="L237" s="322"/>
      <c r="M237" s="322"/>
      <c r="N237" s="322"/>
      <c r="O237" s="322"/>
      <c r="P237" s="322"/>
      <c r="Q237" s="322"/>
      <c r="R237" s="322"/>
      <c r="S237" s="322"/>
      <c r="T237" s="322"/>
      <c r="U237" s="322"/>
      <c r="V237" s="322"/>
      <c r="W237" s="322"/>
      <c r="X237" s="322"/>
      <c r="Y237" s="322"/>
      <c r="Z237" s="322"/>
      <c r="AA237" s="322"/>
      <c r="AB237" s="322"/>
      <c r="AC237" s="322"/>
      <c r="AD237" s="322"/>
      <c r="AE237" s="322"/>
      <c r="AF237" s="322"/>
      <c r="AG237" s="322"/>
      <c r="AH237" s="322"/>
      <c r="AI237" s="322"/>
      <c r="AJ237" s="322"/>
      <c r="AK237" s="322"/>
      <c r="AL237" s="322"/>
      <c r="AM237" s="322"/>
      <c r="AN237" s="322"/>
      <c r="AO237" s="322"/>
    </row>
    <row r="238" spans="1:41" ht="15">
      <c r="A238" s="322"/>
      <c r="B238" s="300"/>
      <c r="C238" s="322"/>
      <c r="D238" s="322"/>
      <c r="E238" s="322"/>
      <c r="F238" s="322"/>
      <c r="G238" s="322"/>
      <c r="H238" s="322"/>
      <c r="I238" s="322"/>
      <c r="J238" s="322"/>
      <c r="K238" s="322"/>
      <c r="L238" s="322"/>
      <c r="M238" s="322"/>
      <c r="N238" s="322"/>
      <c r="O238" s="322"/>
      <c r="P238" s="322"/>
      <c r="Q238" s="322"/>
      <c r="R238" s="322"/>
      <c r="S238" s="322"/>
      <c r="T238" s="322"/>
      <c r="U238" s="322"/>
      <c r="V238" s="322"/>
      <c r="W238" s="322"/>
      <c r="X238" s="322"/>
      <c r="Y238" s="322"/>
      <c r="Z238" s="322"/>
      <c r="AA238" s="322"/>
      <c r="AB238" s="322"/>
      <c r="AC238" s="322"/>
      <c r="AD238" s="322"/>
      <c r="AE238" s="322"/>
      <c r="AF238" s="322"/>
      <c r="AG238" s="322"/>
      <c r="AH238" s="322"/>
      <c r="AI238" s="322"/>
      <c r="AJ238" s="322"/>
      <c r="AK238" s="322"/>
      <c r="AL238" s="322"/>
      <c r="AM238" s="322"/>
      <c r="AN238" s="322"/>
      <c r="AO238" s="322"/>
    </row>
    <row r="239" spans="1:41" ht="15">
      <c r="A239" s="322"/>
      <c r="B239" s="300"/>
      <c r="C239" s="322"/>
      <c r="D239" s="322"/>
      <c r="E239" s="322"/>
      <c r="F239" s="322"/>
      <c r="G239" s="322"/>
      <c r="H239" s="322"/>
      <c r="I239" s="322"/>
      <c r="J239" s="322"/>
      <c r="K239" s="322"/>
      <c r="L239" s="322"/>
      <c r="M239" s="322"/>
      <c r="N239" s="322"/>
      <c r="O239" s="322"/>
      <c r="P239" s="322"/>
      <c r="Q239" s="322"/>
      <c r="R239" s="322"/>
      <c r="S239" s="322"/>
      <c r="T239" s="322"/>
      <c r="U239" s="322"/>
      <c r="V239" s="322"/>
      <c r="W239" s="322"/>
      <c r="X239" s="322"/>
      <c r="Y239" s="322"/>
      <c r="Z239" s="322"/>
      <c r="AA239" s="322"/>
      <c r="AB239" s="322"/>
      <c r="AC239" s="322"/>
      <c r="AD239" s="322"/>
      <c r="AE239" s="322"/>
      <c r="AF239" s="322"/>
      <c r="AG239" s="322"/>
      <c r="AH239" s="322"/>
      <c r="AI239" s="322"/>
      <c r="AJ239" s="322"/>
      <c r="AK239" s="322"/>
      <c r="AL239" s="322"/>
      <c r="AM239" s="322"/>
      <c r="AN239" s="322"/>
      <c r="AO239" s="322"/>
    </row>
    <row r="240" spans="1:41" ht="15">
      <c r="A240" s="322"/>
      <c r="B240" s="300"/>
      <c r="C240" s="322"/>
      <c r="D240" s="322"/>
      <c r="E240" s="322"/>
      <c r="F240" s="322"/>
      <c r="G240" s="322"/>
      <c r="H240" s="322"/>
      <c r="I240" s="322"/>
      <c r="J240" s="322"/>
      <c r="K240" s="322"/>
      <c r="L240" s="322"/>
      <c r="M240" s="322"/>
      <c r="N240" s="322"/>
      <c r="O240" s="322"/>
      <c r="P240" s="322"/>
      <c r="Q240" s="322"/>
      <c r="R240" s="322"/>
      <c r="S240" s="322"/>
      <c r="T240" s="322"/>
      <c r="U240" s="322"/>
      <c r="V240" s="322"/>
      <c r="W240" s="322"/>
      <c r="X240" s="322"/>
      <c r="Y240" s="322"/>
      <c r="Z240" s="322"/>
      <c r="AA240" s="322"/>
      <c r="AB240" s="322"/>
      <c r="AC240" s="322"/>
      <c r="AD240" s="322"/>
      <c r="AE240" s="322"/>
      <c r="AF240" s="322"/>
      <c r="AG240" s="322"/>
      <c r="AH240" s="322"/>
      <c r="AI240" s="322"/>
      <c r="AJ240" s="322"/>
      <c r="AK240" s="322"/>
      <c r="AL240" s="322"/>
      <c r="AM240" s="322"/>
      <c r="AN240" s="322"/>
      <c r="AO240" s="322"/>
    </row>
    <row r="241" spans="1:41" ht="15">
      <c r="A241" s="322"/>
      <c r="B241" s="300"/>
      <c r="C241" s="322"/>
      <c r="D241" s="322"/>
      <c r="E241" s="322"/>
      <c r="F241" s="322"/>
      <c r="G241" s="322"/>
      <c r="H241" s="322"/>
      <c r="I241" s="322"/>
      <c r="J241" s="322"/>
      <c r="K241" s="322"/>
      <c r="L241" s="322"/>
      <c r="M241" s="322"/>
      <c r="N241" s="322"/>
      <c r="O241" s="322"/>
      <c r="P241" s="322"/>
      <c r="Q241" s="322"/>
      <c r="R241" s="322"/>
      <c r="S241" s="322"/>
      <c r="T241" s="322"/>
      <c r="U241" s="322"/>
      <c r="V241" s="322"/>
      <c r="W241" s="322"/>
      <c r="X241" s="322"/>
      <c r="Y241" s="322"/>
      <c r="Z241" s="322"/>
      <c r="AA241" s="322"/>
      <c r="AB241" s="322"/>
      <c r="AC241" s="322"/>
      <c r="AD241" s="322"/>
      <c r="AE241" s="322"/>
      <c r="AF241" s="322"/>
      <c r="AG241" s="322"/>
      <c r="AH241" s="322"/>
      <c r="AI241" s="322"/>
      <c r="AJ241" s="322"/>
      <c r="AK241" s="322"/>
      <c r="AL241" s="322"/>
      <c r="AM241" s="322"/>
      <c r="AN241" s="322"/>
      <c r="AO241" s="322"/>
    </row>
    <row r="242" spans="1:41" ht="15">
      <c r="A242" s="322"/>
      <c r="B242" s="300"/>
      <c r="C242" s="322"/>
      <c r="D242" s="322"/>
      <c r="E242" s="322"/>
      <c r="F242" s="322"/>
      <c r="G242" s="322"/>
      <c r="H242" s="322"/>
      <c r="I242" s="322"/>
      <c r="J242" s="322"/>
      <c r="K242" s="322"/>
      <c r="L242" s="322"/>
      <c r="M242" s="322"/>
      <c r="N242" s="322"/>
      <c r="O242" s="322"/>
      <c r="P242" s="322"/>
      <c r="Q242" s="322"/>
      <c r="R242" s="322"/>
      <c r="S242" s="322"/>
      <c r="T242" s="322"/>
      <c r="U242" s="322"/>
      <c r="V242" s="322"/>
      <c r="W242" s="322"/>
      <c r="X242" s="322"/>
      <c r="Y242" s="322"/>
      <c r="Z242" s="322"/>
      <c r="AA242" s="322"/>
      <c r="AB242" s="322"/>
      <c r="AC242" s="322"/>
      <c r="AD242" s="322"/>
      <c r="AE242" s="322"/>
      <c r="AF242" s="322"/>
      <c r="AG242" s="322"/>
      <c r="AH242" s="322"/>
      <c r="AI242" s="322"/>
      <c r="AJ242" s="322"/>
      <c r="AK242" s="322"/>
      <c r="AL242" s="322"/>
      <c r="AM242" s="322"/>
      <c r="AN242" s="322"/>
      <c r="AO242" s="322"/>
    </row>
    <row r="243" spans="1:41" ht="15">
      <c r="A243" s="322"/>
      <c r="B243" s="300"/>
      <c r="C243" s="322"/>
      <c r="D243" s="322"/>
      <c r="E243" s="322"/>
      <c r="F243" s="322"/>
      <c r="G243" s="322"/>
      <c r="H243" s="322"/>
      <c r="I243" s="322"/>
      <c r="J243" s="322"/>
      <c r="K243" s="322"/>
      <c r="L243" s="322"/>
      <c r="M243" s="322"/>
      <c r="N243" s="322"/>
      <c r="O243" s="322"/>
      <c r="P243" s="322"/>
      <c r="Q243" s="322"/>
      <c r="R243" s="322"/>
      <c r="S243" s="322"/>
      <c r="T243" s="322"/>
      <c r="U243" s="322"/>
      <c r="V243" s="322"/>
      <c r="W243" s="322"/>
      <c r="X243" s="322"/>
      <c r="Y243" s="322"/>
      <c r="Z243" s="322"/>
      <c r="AA243" s="322"/>
      <c r="AB243" s="322"/>
      <c r="AC243" s="322"/>
      <c r="AD243" s="322"/>
      <c r="AE243" s="322"/>
      <c r="AF243" s="322"/>
      <c r="AG243" s="322"/>
      <c r="AH243" s="322"/>
      <c r="AI243" s="322"/>
      <c r="AJ243" s="322"/>
      <c r="AK243" s="322"/>
      <c r="AL243" s="322"/>
      <c r="AM243" s="322"/>
      <c r="AN243" s="322"/>
      <c r="AO243" s="322"/>
    </row>
    <row r="244" spans="1:41" ht="15">
      <c r="A244" s="322"/>
      <c r="B244" s="300"/>
      <c r="C244" s="322"/>
      <c r="D244" s="322"/>
      <c r="E244" s="322"/>
      <c r="F244" s="322"/>
      <c r="G244" s="322"/>
      <c r="H244" s="322"/>
      <c r="I244" s="322"/>
      <c r="J244" s="322"/>
      <c r="K244" s="322"/>
      <c r="L244" s="322"/>
      <c r="M244" s="322"/>
      <c r="N244" s="322"/>
      <c r="O244" s="322"/>
      <c r="P244" s="322"/>
      <c r="Q244" s="322"/>
      <c r="R244" s="322"/>
      <c r="S244" s="322"/>
      <c r="T244" s="322"/>
      <c r="U244" s="322"/>
      <c r="V244" s="322"/>
      <c r="W244" s="322"/>
      <c r="X244" s="322"/>
      <c r="Y244" s="322"/>
      <c r="Z244" s="322"/>
      <c r="AA244" s="322"/>
      <c r="AB244" s="322"/>
      <c r="AC244" s="322"/>
      <c r="AD244" s="322"/>
      <c r="AE244" s="322"/>
      <c r="AF244" s="322"/>
      <c r="AG244" s="322"/>
      <c r="AH244" s="322"/>
      <c r="AI244" s="322"/>
      <c r="AJ244" s="322"/>
      <c r="AK244" s="322"/>
      <c r="AL244" s="322"/>
      <c r="AM244" s="322"/>
      <c r="AN244" s="322"/>
      <c r="AO244" s="322"/>
    </row>
    <row r="245" spans="1:41" ht="15">
      <c r="A245" s="322"/>
      <c r="B245" s="300"/>
      <c r="C245" s="322"/>
      <c r="D245" s="322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  <c r="AH245" s="322"/>
      <c r="AI245" s="322"/>
      <c r="AJ245" s="322"/>
      <c r="AK245" s="322"/>
      <c r="AL245" s="322"/>
      <c r="AM245" s="322"/>
      <c r="AN245" s="322"/>
      <c r="AO245" s="322"/>
    </row>
    <row r="246" spans="1:41" ht="15">
      <c r="A246" s="322"/>
      <c r="B246" s="300"/>
      <c r="C246" s="322"/>
      <c r="D246" s="322"/>
      <c r="E246" s="322"/>
      <c r="F246" s="322"/>
      <c r="G246" s="322"/>
      <c r="H246" s="322"/>
      <c r="I246" s="322"/>
      <c r="J246" s="322"/>
      <c r="K246" s="322"/>
      <c r="L246" s="322"/>
      <c r="M246" s="322"/>
      <c r="N246" s="322"/>
      <c r="O246" s="322"/>
      <c r="P246" s="322"/>
      <c r="Q246" s="322"/>
      <c r="R246" s="322"/>
      <c r="S246" s="322"/>
      <c r="T246" s="322"/>
      <c r="U246" s="322"/>
      <c r="V246" s="322"/>
      <c r="W246" s="322"/>
      <c r="X246" s="322"/>
      <c r="Y246" s="322"/>
      <c r="Z246" s="322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</row>
    <row r="247" spans="1:41" ht="15">
      <c r="A247" s="322"/>
      <c r="B247" s="300"/>
      <c r="C247" s="322"/>
      <c r="D247" s="322"/>
      <c r="E247" s="322"/>
      <c r="F247" s="322"/>
      <c r="G247" s="322"/>
      <c r="H247" s="322"/>
      <c r="I247" s="322"/>
      <c r="J247" s="322"/>
      <c r="K247" s="322"/>
      <c r="L247" s="322"/>
      <c r="M247" s="322"/>
      <c r="N247" s="322"/>
      <c r="O247" s="322"/>
      <c r="P247" s="322"/>
      <c r="Q247" s="322"/>
      <c r="R247" s="322"/>
      <c r="S247" s="322"/>
      <c r="T247" s="322"/>
      <c r="U247" s="322"/>
      <c r="V247" s="322"/>
      <c r="W247" s="322"/>
      <c r="X247" s="322"/>
      <c r="Y247" s="322"/>
      <c r="Z247" s="322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</row>
    <row r="248" spans="1:41" ht="15">
      <c r="A248" s="322"/>
      <c r="B248" s="300"/>
      <c r="C248" s="322"/>
      <c r="D248" s="322"/>
      <c r="E248" s="322"/>
      <c r="F248" s="322"/>
      <c r="G248" s="322"/>
      <c r="H248" s="322"/>
      <c r="I248" s="322"/>
      <c r="J248" s="322"/>
      <c r="K248" s="322"/>
      <c r="L248" s="322"/>
      <c r="M248" s="322"/>
      <c r="N248" s="322"/>
      <c r="O248" s="322"/>
      <c r="P248" s="322"/>
      <c r="Q248" s="322"/>
      <c r="R248" s="322"/>
      <c r="S248" s="322"/>
      <c r="T248" s="322"/>
      <c r="U248" s="322"/>
      <c r="V248" s="322"/>
      <c r="W248" s="322"/>
      <c r="X248" s="322"/>
      <c r="Y248" s="322"/>
      <c r="Z248" s="322"/>
      <c r="AA248" s="322"/>
      <c r="AB248" s="322"/>
      <c r="AC248" s="322"/>
      <c r="AD248" s="322"/>
      <c r="AE248" s="322"/>
      <c r="AF248" s="322"/>
      <c r="AG248" s="322"/>
      <c r="AH248" s="322"/>
      <c r="AI248" s="322"/>
      <c r="AJ248" s="322"/>
      <c r="AK248" s="322"/>
      <c r="AL248" s="322"/>
      <c r="AM248" s="322"/>
      <c r="AN248" s="322"/>
      <c r="AO248" s="322"/>
    </row>
    <row r="249" spans="1:41" ht="15">
      <c r="A249" s="322"/>
      <c r="B249" s="300"/>
      <c r="C249" s="322"/>
      <c r="D249" s="322"/>
      <c r="E249" s="322"/>
      <c r="F249" s="322"/>
      <c r="G249" s="322"/>
      <c r="H249" s="322"/>
      <c r="I249" s="322"/>
      <c r="J249" s="322"/>
      <c r="K249" s="322"/>
      <c r="L249" s="322"/>
      <c r="M249" s="322"/>
      <c r="N249" s="322"/>
      <c r="O249" s="322"/>
      <c r="P249" s="322"/>
      <c r="Q249" s="322"/>
      <c r="R249" s="322"/>
      <c r="S249" s="322"/>
      <c r="T249" s="322"/>
      <c r="U249" s="322"/>
      <c r="V249" s="322"/>
      <c r="W249" s="322"/>
      <c r="X249" s="322"/>
      <c r="Y249" s="322"/>
      <c r="Z249" s="322"/>
      <c r="AA249" s="322"/>
      <c r="AB249" s="322"/>
      <c r="AC249" s="322"/>
      <c r="AD249" s="322"/>
      <c r="AE249" s="322"/>
      <c r="AF249" s="322"/>
      <c r="AG249" s="322"/>
      <c r="AH249" s="322"/>
      <c r="AI249" s="322"/>
      <c r="AJ249" s="322"/>
      <c r="AK249" s="322"/>
      <c r="AL249" s="322"/>
      <c r="AM249" s="322"/>
      <c r="AN249" s="322"/>
      <c r="AO249" s="322"/>
    </row>
    <row r="250" spans="1:41" ht="15">
      <c r="A250" s="322"/>
      <c r="B250" s="300"/>
      <c r="C250" s="322"/>
      <c r="D250" s="322"/>
      <c r="E250" s="322"/>
      <c r="F250" s="322"/>
      <c r="G250" s="322"/>
      <c r="H250" s="322"/>
      <c r="I250" s="322"/>
      <c r="J250" s="322"/>
      <c r="K250" s="322"/>
      <c r="L250" s="322"/>
      <c r="M250" s="322"/>
      <c r="N250" s="322"/>
      <c r="O250" s="322"/>
      <c r="P250" s="322"/>
      <c r="Q250" s="322"/>
      <c r="R250" s="322"/>
      <c r="S250" s="322"/>
      <c r="T250" s="322"/>
      <c r="U250" s="322"/>
      <c r="V250" s="322"/>
      <c r="W250" s="322"/>
      <c r="X250" s="322"/>
      <c r="Y250" s="322"/>
      <c r="Z250" s="322"/>
      <c r="AA250" s="322"/>
      <c r="AB250" s="322"/>
      <c r="AC250" s="322"/>
      <c r="AD250" s="322"/>
      <c r="AE250" s="322"/>
      <c r="AF250" s="322"/>
      <c r="AG250" s="322"/>
      <c r="AH250" s="322"/>
      <c r="AI250" s="322"/>
      <c r="AJ250" s="322"/>
      <c r="AK250" s="322"/>
      <c r="AL250" s="322"/>
      <c r="AM250" s="322"/>
      <c r="AN250" s="322"/>
      <c r="AO250" s="322"/>
    </row>
    <row r="251" spans="1:41" ht="15">
      <c r="A251" s="322"/>
      <c r="B251" s="300"/>
      <c r="C251" s="322"/>
      <c r="D251" s="322"/>
      <c r="E251" s="322"/>
      <c r="F251" s="322"/>
      <c r="G251" s="322"/>
      <c r="H251" s="322"/>
      <c r="I251" s="322"/>
      <c r="J251" s="322"/>
      <c r="K251" s="322"/>
      <c r="L251" s="322"/>
      <c r="M251" s="322"/>
      <c r="N251" s="322"/>
      <c r="O251" s="322"/>
      <c r="P251" s="322"/>
      <c r="Q251" s="322"/>
      <c r="R251" s="322"/>
      <c r="S251" s="322"/>
      <c r="T251" s="322"/>
      <c r="U251" s="322"/>
      <c r="V251" s="322"/>
      <c r="W251" s="322"/>
      <c r="X251" s="322"/>
      <c r="Y251" s="322"/>
      <c r="Z251" s="322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</row>
    <row r="252" spans="1:41" ht="15">
      <c r="A252" s="322"/>
      <c r="B252" s="300"/>
      <c r="C252" s="322"/>
      <c r="D252" s="322"/>
      <c r="E252" s="322"/>
      <c r="F252" s="322"/>
      <c r="G252" s="322"/>
      <c r="H252" s="322"/>
      <c r="I252" s="322"/>
      <c r="J252" s="322"/>
      <c r="K252" s="322"/>
      <c r="L252" s="322"/>
      <c r="M252" s="322"/>
      <c r="N252" s="322"/>
      <c r="O252" s="322"/>
      <c r="P252" s="322"/>
      <c r="Q252" s="322"/>
      <c r="R252" s="322"/>
      <c r="S252" s="322"/>
      <c r="T252" s="322"/>
      <c r="U252" s="322"/>
      <c r="V252" s="322"/>
      <c r="W252" s="322"/>
      <c r="X252" s="322"/>
      <c r="Y252" s="322"/>
      <c r="Z252" s="322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</row>
    <row r="253" spans="1:41" ht="15">
      <c r="A253" s="322"/>
      <c r="B253" s="300"/>
      <c r="C253" s="322"/>
      <c r="D253" s="322"/>
      <c r="E253" s="322"/>
      <c r="F253" s="322"/>
      <c r="G253" s="322"/>
      <c r="H253" s="322"/>
      <c r="I253" s="322"/>
      <c r="J253" s="322"/>
      <c r="K253" s="322"/>
      <c r="L253" s="322"/>
      <c r="M253" s="322"/>
      <c r="N253" s="322"/>
      <c r="O253" s="322"/>
      <c r="P253" s="322"/>
      <c r="Q253" s="322"/>
      <c r="R253" s="322"/>
      <c r="S253" s="322"/>
      <c r="T253" s="322"/>
      <c r="U253" s="322"/>
      <c r="V253" s="322"/>
      <c r="W253" s="322"/>
      <c r="X253" s="322"/>
      <c r="Y253" s="322"/>
      <c r="Z253" s="322"/>
      <c r="AA253" s="322"/>
      <c r="AB253" s="322"/>
      <c r="AC253" s="322"/>
      <c r="AD253" s="322"/>
      <c r="AE253" s="322"/>
      <c r="AF253" s="322"/>
      <c r="AG253" s="322"/>
      <c r="AH253" s="322"/>
      <c r="AI253" s="322"/>
      <c r="AJ253" s="322"/>
      <c r="AK253" s="322"/>
      <c r="AL253" s="322"/>
      <c r="AM253" s="322"/>
      <c r="AN253" s="322"/>
      <c r="AO253" s="322"/>
    </row>
    <row r="254" spans="1:41" ht="15">
      <c r="A254" s="322"/>
      <c r="B254" s="300"/>
      <c r="C254" s="322"/>
      <c r="D254" s="322"/>
      <c r="E254" s="322"/>
      <c r="F254" s="322"/>
      <c r="G254" s="322"/>
      <c r="H254" s="322"/>
      <c r="I254" s="322"/>
      <c r="J254" s="322"/>
      <c r="K254" s="322"/>
      <c r="L254" s="322"/>
      <c r="M254" s="322"/>
      <c r="N254" s="322"/>
      <c r="O254" s="322"/>
      <c r="P254" s="322"/>
      <c r="Q254" s="322"/>
      <c r="R254" s="322"/>
      <c r="S254" s="322"/>
      <c r="T254" s="322"/>
      <c r="U254" s="322"/>
      <c r="V254" s="322"/>
      <c r="W254" s="322"/>
      <c r="X254" s="322"/>
      <c r="Y254" s="322"/>
      <c r="Z254" s="322"/>
      <c r="AA254" s="322"/>
      <c r="AB254" s="322"/>
      <c r="AC254" s="322"/>
      <c r="AD254" s="322"/>
      <c r="AE254" s="322"/>
      <c r="AF254" s="322"/>
      <c r="AG254" s="322"/>
      <c r="AH254" s="322"/>
      <c r="AI254" s="322"/>
      <c r="AJ254" s="322"/>
      <c r="AK254" s="322"/>
      <c r="AL254" s="322"/>
      <c r="AM254" s="322"/>
      <c r="AN254" s="322"/>
      <c r="AO254" s="322"/>
    </row>
    <row r="255" spans="1:41" ht="15">
      <c r="A255" s="322"/>
      <c r="B255" s="300"/>
      <c r="C255" s="322"/>
      <c r="D255" s="322"/>
      <c r="E255" s="322"/>
      <c r="F255" s="322"/>
      <c r="G255" s="322"/>
      <c r="H255" s="322"/>
      <c r="I255" s="322"/>
      <c r="J255" s="322"/>
      <c r="K255" s="322"/>
      <c r="L255" s="322"/>
      <c r="M255" s="322"/>
      <c r="N255" s="322"/>
      <c r="O255" s="322"/>
      <c r="P255" s="322"/>
      <c r="Q255" s="322"/>
      <c r="R255" s="322"/>
      <c r="S255" s="322"/>
      <c r="T255" s="322"/>
      <c r="U255" s="322"/>
      <c r="V255" s="322"/>
      <c r="W255" s="322"/>
      <c r="X255" s="322"/>
      <c r="Y255" s="322"/>
      <c r="Z255" s="322"/>
      <c r="AA255" s="322"/>
      <c r="AB255" s="322"/>
      <c r="AC255" s="322"/>
      <c r="AD255" s="322"/>
      <c r="AE255" s="322"/>
      <c r="AF255" s="322"/>
      <c r="AG255" s="322"/>
      <c r="AH255" s="322"/>
      <c r="AI255" s="322"/>
      <c r="AJ255" s="322"/>
      <c r="AK255" s="322"/>
      <c r="AL255" s="322"/>
      <c r="AM255" s="322"/>
      <c r="AN255" s="322"/>
      <c r="AO255" s="322"/>
    </row>
    <row r="256" spans="1:41" ht="15">
      <c r="A256" s="322"/>
      <c r="B256" s="300"/>
      <c r="C256" s="322"/>
      <c r="D256" s="322"/>
      <c r="E256" s="322"/>
      <c r="F256" s="322"/>
      <c r="G256" s="322"/>
      <c r="H256" s="322"/>
      <c r="I256" s="322"/>
      <c r="J256" s="322"/>
      <c r="K256" s="322"/>
      <c r="L256" s="322"/>
      <c r="M256" s="322"/>
      <c r="N256" s="322"/>
      <c r="O256" s="322"/>
      <c r="P256" s="322"/>
      <c r="Q256" s="322"/>
      <c r="R256" s="322"/>
      <c r="S256" s="322"/>
      <c r="T256" s="322"/>
      <c r="U256" s="322"/>
      <c r="V256" s="322"/>
      <c r="W256" s="322"/>
      <c r="X256" s="322"/>
      <c r="Y256" s="322"/>
      <c r="Z256" s="322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</row>
    <row r="257" spans="1:41" ht="15">
      <c r="A257" s="322"/>
      <c r="B257" s="300"/>
      <c r="C257" s="322"/>
      <c r="D257" s="322"/>
      <c r="E257" s="322"/>
      <c r="F257" s="322"/>
      <c r="G257" s="322"/>
      <c r="H257" s="322"/>
      <c r="I257" s="322"/>
      <c r="J257" s="322"/>
      <c r="K257" s="322"/>
      <c r="L257" s="322"/>
      <c r="M257" s="322"/>
      <c r="N257" s="322"/>
      <c r="O257" s="322"/>
      <c r="P257" s="322"/>
      <c r="Q257" s="322"/>
      <c r="R257" s="322"/>
      <c r="S257" s="322"/>
      <c r="T257" s="322"/>
      <c r="U257" s="322"/>
      <c r="V257" s="322"/>
      <c r="W257" s="322"/>
      <c r="X257" s="322"/>
      <c r="Y257" s="322"/>
      <c r="Z257" s="322"/>
      <c r="AA257" s="322"/>
      <c r="AB257" s="322"/>
      <c r="AC257" s="322"/>
      <c r="AD257" s="322"/>
      <c r="AE257" s="322"/>
      <c r="AF257" s="322"/>
      <c r="AG257" s="322"/>
      <c r="AH257" s="322"/>
      <c r="AI257" s="322"/>
      <c r="AJ257" s="322"/>
      <c r="AK257" s="322"/>
      <c r="AL257" s="322"/>
      <c r="AM257" s="322"/>
      <c r="AN257" s="322"/>
      <c r="AO257" s="322"/>
    </row>
    <row r="258" spans="1:41" ht="15">
      <c r="A258" s="322"/>
      <c r="B258" s="300"/>
      <c r="C258" s="322"/>
      <c r="D258" s="322"/>
      <c r="E258" s="322"/>
      <c r="F258" s="322"/>
      <c r="G258" s="322"/>
      <c r="H258" s="322"/>
      <c r="I258" s="322"/>
      <c r="J258" s="322"/>
      <c r="K258" s="322"/>
      <c r="L258" s="322"/>
      <c r="M258" s="322"/>
      <c r="N258" s="322"/>
      <c r="O258" s="322"/>
      <c r="P258" s="322"/>
      <c r="Q258" s="322"/>
      <c r="R258" s="322"/>
      <c r="S258" s="322"/>
      <c r="T258" s="322"/>
      <c r="U258" s="322"/>
      <c r="V258" s="322"/>
      <c r="W258" s="322"/>
      <c r="X258" s="322"/>
      <c r="Y258" s="322"/>
      <c r="Z258" s="322"/>
      <c r="AA258" s="322"/>
      <c r="AB258" s="322"/>
      <c r="AC258" s="322"/>
      <c r="AD258" s="322"/>
      <c r="AE258" s="322"/>
      <c r="AF258" s="322"/>
      <c r="AG258" s="322"/>
      <c r="AH258" s="322"/>
      <c r="AI258" s="322"/>
      <c r="AJ258" s="322"/>
      <c r="AK258" s="322"/>
      <c r="AL258" s="322"/>
      <c r="AM258" s="322"/>
      <c r="AN258" s="322"/>
      <c r="AO258" s="322"/>
    </row>
  </sheetData>
  <sheetProtection/>
  <mergeCells count="6">
    <mergeCell ref="A76:D76"/>
    <mergeCell ref="A78:C78"/>
    <mergeCell ref="A79:C79"/>
    <mergeCell ref="A80:D80"/>
    <mergeCell ref="A81:D81"/>
    <mergeCell ref="A82:D82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3">
      <pane xSplit="2" topLeftCell="C1" activePane="topRight" state="frozen"/>
      <selection pane="topLeft" activeCell="A1" sqref="A1"/>
      <selection pane="topRight" activeCell="C25" sqref="C25"/>
    </sheetView>
  </sheetViews>
  <sheetFormatPr defaultColWidth="64.625" defaultRowHeight="12.75"/>
  <cols>
    <col min="1" max="1" width="2.375" style="11" customWidth="1"/>
    <col min="2" max="2" width="75.25390625" style="11" customWidth="1"/>
    <col min="3" max="3" width="20.75390625" style="11" customWidth="1"/>
    <col min="4" max="4" width="36.25390625" style="11" customWidth="1"/>
    <col min="5" max="254" width="8.875" style="11" customWidth="1"/>
    <col min="255" max="255" width="2.375" style="11" customWidth="1"/>
    <col min="256" max="16384" width="64.625" style="11" customWidth="1"/>
  </cols>
  <sheetData>
    <row r="1" spans="1:254" ht="15.75">
      <c r="A1" s="12"/>
      <c r="B1" s="12" t="s">
        <v>417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15.75">
      <c r="A2" s="12"/>
      <c r="B2" s="12" t="s">
        <v>297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ht="15.75">
      <c r="B3" s="12" t="s">
        <v>301</v>
      </c>
    </row>
    <row r="5" ht="15.75">
      <c r="C5" s="25" t="s">
        <v>164</v>
      </c>
    </row>
    <row r="6" spans="2:3" ht="15.75">
      <c r="B6" s="1"/>
      <c r="C6" s="26" t="s">
        <v>399</v>
      </c>
    </row>
    <row r="7" spans="2:3" ht="15.75">
      <c r="B7" s="15" t="s">
        <v>400</v>
      </c>
      <c r="C7" s="34" t="s">
        <v>205</v>
      </c>
    </row>
    <row r="8" spans="2:3" ht="15.75">
      <c r="B8" s="3" t="s">
        <v>206</v>
      </c>
      <c r="C8" s="34" t="s">
        <v>8</v>
      </c>
    </row>
    <row r="9" spans="2:3" ht="15.75">
      <c r="B9" s="157" t="s">
        <v>208</v>
      </c>
      <c r="C9" s="1"/>
    </row>
    <row r="10" spans="2:6" ht="15.75">
      <c r="B10" s="6" t="s">
        <v>586</v>
      </c>
      <c r="C10" s="102">
        <v>2342</v>
      </c>
      <c r="D10" s="631"/>
      <c r="E10" s="632"/>
      <c r="F10" s="633"/>
    </row>
    <row r="11" spans="2:6" ht="15.75">
      <c r="B11" s="6" t="s">
        <v>587</v>
      </c>
      <c r="C11" s="102">
        <v>1165</v>
      </c>
      <c r="E11" s="632"/>
      <c r="F11" s="633"/>
    </row>
    <row r="12" spans="2:6" ht="15.75">
      <c r="B12" s="6" t="s">
        <v>588</v>
      </c>
      <c r="C12" s="102">
        <v>1865</v>
      </c>
      <c r="E12" s="632"/>
      <c r="F12" s="633"/>
    </row>
    <row r="13" spans="2:8" ht="15.75">
      <c r="B13" s="6" t="s">
        <v>785</v>
      </c>
      <c r="C13" s="102">
        <v>2916</v>
      </c>
      <c r="D13" s="634"/>
      <c r="E13" s="632"/>
      <c r="F13" s="633"/>
      <c r="G13" s="633"/>
      <c r="H13" s="633"/>
    </row>
    <row r="14" spans="2:8" ht="15.75">
      <c r="B14" s="6" t="s">
        <v>786</v>
      </c>
      <c r="C14" s="102">
        <v>1900</v>
      </c>
      <c r="D14" s="634"/>
      <c r="E14" s="632"/>
      <c r="F14" s="633"/>
      <c r="G14" s="633"/>
      <c r="H14" s="633"/>
    </row>
    <row r="15" spans="2:8" ht="15.75">
      <c r="B15" s="6" t="s">
        <v>787</v>
      </c>
      <c r="C15" s="102">
        <v>611</v>
      </c>
      <c r="D15" s="101"/>
      <c r="E15" s="632"/>
      <c r="F15" s="633"/>
      <c r="G15" s="633"/>
      <c r="H15" s="633"/>
    </row>
    <row r="16" spans="2:8" ht="15.75">
      <c r="B16" s="6" t="s">
        <v>788</v>
      </c>
      <c r="C16" s="102">
        <v>1141</v>
      </c>
      <c r="D16" s="635"/>
      <c r="E16" s="632"/>
      <c r="F16" s="633"/>
      <c r="G16" s="633"/>
      <c r="H16" s="633"/>
    </row>
    <row r="17" spans="2:8" ht="15.75">
      <c r="B17" s="155" t="s">
        <v>789</v>
      </c>
      <c r="C17" s="168">
        <v>2900</v>
      </c>
      <c r="D17" s="635"/>
      <c r="E17" s="632"/>
      <c r="F17" s="633"/>
      <c r="G17" s="633"/>
      <c r="H17" s="633"/>
    </row>
    <row r="18" spans="2:8" ht="15.75">
      <c r="B18" s="636" t="s">
        <v>385</v>
      </c>
      <c r="C18" s="102"/>
      <c r="D18" s="633"/>
      <c r="E18" s="632"/>
      <c r="F18" s="633"/>
      <c r="G18" s="633"/>
      <c r="H18" s="633"/>
    </row>
    <row r="19" spans="2:8" ht="15.75">
      <c r="B19" s="6" t="s">
        <v>589</v>
      </c>
      <c r="C19" s="102">
        <v>1271</v>
      </c>
      <c r="D19" s="637"/>
      <c r="E19" s="632"/>
      <c r="F19" s="633"/>
      <c r="G19" s="633"/>
      <c r="H19" s="633"/>
    </row>
    <row r="20" spans="2:8" ht="15.75">
      <c r="B20" s="155" t="s">
        <v>590</v>
      </c>
      <c r="C20" s="168">
        <v>1778</v>
      </c>
      <c r="D20" s="637"/>
      <c r="E20" s="632"/>
      <c r="F20" s="633"/>
      <c r="G20" s="633"/>
      <c r="H20" s="633"/>
    </row>
    <row r="21" spans="2:8" ht="15.75">
      <c r="B21" s="636" t="s">
        <v>152</v>
      </c>
      <c r="C21" s="638"/>
      <c r="D21" s="633"/>
      <c r="E21" s="632"/>
      <c r="F21" s="633"/>
      <c r="G21" s="633"/>
      <c r="H21" s="633"/>
    </row>
    <row r="22" spans="2:8" ht="15.75">
      <c r="B22" s="6" t="s">
        <v>1055</v>
      </c>
      <c r="C22" s="102">
        <v>590</v>
      </c>
      <c r="D22" s="635"/>
      <c r="E22" s="632"/>
      <c r="F22" s="633"/>
      <c r="G22" s="633"/>
      <c r="H22" s="633"/>
    </row>
    <row r="23" spans="2:8" ht="15.75">
      <c r="B23" s="6" t="s">
        <v>1056</v>
      </c>
      <c r="C23" s="102">
        <v>971</v>
      </c>
      <c r="D23" s="635"/>
      <c r="E23" s="632"/>
      <c r="F23" s="633"/>
      <c r="G23" s="633"/>
      <c r="H23" s="633"/>
    </row>
    <row r="24" spans="2:8" ht="15.75">
      <c r="B24" s="6" t="s">
        <v>1057</v>
      </c>
      <c r="C24" s="102">
        <v>695</v>
      </c>
      <c r="D24" s="635"/>
      <c r="E24" s="632"/>
      <c r="F24" s="633"/>
      <c r="G24" s="633"/>
      <c r="H24" s="633"/>
    </row>
    <row r="25" spans="2:8" ht="15.75">
      <c r="B25" s="6" t="s">
        <v>1058</v>
      </c>
      <c r="C25" s="102">
        <v>923</v>
      </c>
      <c r="D25" s="639"/>
      <c r="E25" s="632"/>
      <c r="F25" s="633"/>
      <c r="G25" s="633"/>
      <c r="H25" s="633"/>
    </row>
    <row r="26" spans="2:8" ht="15.75">
      <c r="B26" s="640" t="s">
        <v>1059</v>
      </c>
      <c r="C26" s="102">
        <v>971</v>
      </c>
      <c r="D26" s="639"/>
      <c r="E26" s="632"/>
      <c r="F26" s="633"/>
      <c r="G26" s="633"/>
      <c r="H26" s="633"/>
    </row>
    <row r="27" spans="2:8" ht="15.75">
      <c r="B27" s="6" t="s">
        <v>1060</v>
      </c>
      <c r="C27" s="102">
        <v>2765</v>
      </c>
      <c r="D27" s="635"/>
      <c r="E27" s="632"/>
      <c r="F27" s="633"/>
      <c r="G27" s="633"/>
      <c r="H27" s="633"/>
    </row>
    <row r="28" spans="2:8" ht="15.75">
      <c r="B28" s="6" t="s">
        <v>1061</v>
      </c>
      <c r="C28" s="102">
        <v>3083</v>
      </c>
      <c r="D28" s="635"/>
      <c r="E28" s="632"/>
      <c r="F28" s="633"/>
      <c r="G28" s="633"/>
      <c r="H28" s="633"/>
    </row>
    <row r="29" spans="2:8" ht="31.5">
      <c r="B29" s="521" t="s">
        <v>1062</v>
      </c>
      <c r="C29" s="102">
        <v>1022</v>
      </c>
      <c r="D29" s="635"/>
      <c r="E29" s="632"/>
      <c r="F29" s="633"/>
      <c r="G29" s="633"/>
      <c r="H29" s="633"/>
    </row>
    <row r="30" spans="2:8" ht="31.5">
      <c r="B30" s="521" t="s">
        <v>1063</v>
      </c>
      <c r="C30" s="102">
        <v>1636</v>
      </c>
      <c r="D30" s="635"/>
      <c r="E30" s="632"/>
      <c r="F30" s="633"/>
      <c r="G30" s="633"/>
      <c r="H30" s="633"/>
    </row>
    <row r="31" spans="2:5" ht="15.75">
      <c r="B31" s="521" t="s">
        <v>1064</v>
      </c>
      <c r="C31" s="102">
        <v>911</v>
      </c>
      <c r="D31" s="635"/>
      <c r="E31" s="395"/>
    </row>
    <row r="32" spans="2:5" ht="31.5">
      <c r="B32" s="522" t="s">
        <v>1065</v>
      </c>
      <c r="C32" s="152">
        <v>841</v>
      </c>
      <c r="D32" s="635"/>
      <c r="E32" s="395"/>
    </row>
    <row r="33" spans="2:5" ht="33" customHeight="1">
      <c r="B33" s="12" t="s">
        <v>402</v>
      </c>
      <c r="D33" s="635"/>
      <c r="E33" s="395"/>
    </row>
    <row r="34" spans="2:5" ht="61.5" customHeight="1">
      <c r="B34" s="803" t="s">
        <v>1066</v>
      </c>
      <c r="C34" s="803"/>
      <c r="D34" s="635"/>
      <c r="E34" s="395"/>
    </row>
    <row r="35" spans="2:5" ht="51" customHeight="1">
      <c r="B35" s="804" t="s">
        <v>1067</v>
      </c>
      <c r="C35" s="804"/>
      <c r="D35" s="635"/>
      <c r="E35" s="395"/>
    </row>
    <row r="36" spans="2:3" ht="15.75">
      <c r="B36" s="38"/>
      <c r="C36" s="301"/>
    </row>
    <row r="37" spans="2:3" ht="15.75">
      <c r="B37" s="38"/>
      <c r="C37" s="301"/>
    </row>
    <row r="38" spans="2:3" ht="15.75">
      <c r="B38" s="301"/>
      <c r="C38" s="301"/>
    </row>
    <row r="39" spans="2:3" ht="15.75">
      <c r="B39" s="301"/>
      <c r="C39" s="301"/>
    </row>
    <row r="40" spans="2:3" ht="15.75">
      <c r="B40" s="301"/>
      <c r="C40" s="301"/>
    </row>
    <row r="43" spans="2:3" ht="15.75">
      <c r="B43" s="396"/>
      <c r="C43" s="389"/>
    </row>
    <row r="44" spans="2:3" ht="15.75">
      <c r="B44" s="397"/>
      <c r="C44" s="390"/>
    </row>
    <row r="45" spans="1:254" s="202" customFormat="1" ht="15.75">
      <c r="A45" s="11"/>
      <c r="B45" s="397"/>
      <c r="C45" s="39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202" customFormat="1" ht="15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202" customFormat="1" ht="15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202" customFormat="1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50" ht="15.75">
      <c r="B50" s="77"/>
    </row>
    <row r="51" ht="15.75">
      <c r="B51" s="77"/>
    </row>
    <row r="52" ht="15.75">
      <c r="B52" s="77"/>
    </row>
    <row r="53" spans="1:254" s="202" customFormat="1" ht="15.75" customHeight="1">
      <c r="A53" s="11"/>
      <c r="B53" s="396"/>
      <c r="C53" s="38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202" customFormat="1" ht="15.75" customHeight="1">
      <c r="A54" s="11"/>
      <c r="B54" s="397"/>
      <c r="C54" s="39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202" customFormat="1" ht="15.75" customHeight="1">
      <c r="A55" s="11"/>
      <c r="B55" s="397"/>
      <c r="C55" s="39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60" spans="1:254" s="202" customFormat="1" ht="15.75">
      <c r="A60" s="11"/>
      <c r="B60" s="393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202" customFormat="1" ht="15.75">
      <c r="A61" s="11"/>
      <c r="B61" s="393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4" spans="1:254" s="202" customFormat="1" ht="15.75">
      <c r="A64" s="11"/>
      <c r="B64" s="299"/>
      <c r="C64" s="29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/>
  <mergeCells count="2">
    <mergeCell ref="B34:C34"/>
    <mergeCell ref="B35:C35"/>
  </mergeCells>
  <printOptions/>
  <pageMargins left="0.51" right="0" top="0.31" bottom="0.29" header="0.2" footer="0.29"/>
  <pageSetup fitToWidth="0" fitToHeight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109" t="s">
        <v>727</v>
      </c>
      <c r="B1" s="110"/>
      <c r="C1" s="110"/>
    </row>
    <row r="2" spans="1:3" ht="15.75">
      <c r="A2" s="109" t="s">
        <v>138</v>
      </c>
      <c r="B2" s="110"/>
      <c r="C2" s="110"/>
    </row>
    <row r="3" spans="1:3" ht="15.75">
      <c r="A3" s="110"/>
      <c r="B3" s="110"/>
      <c r="C3" s="108"/>
    </row>
    <row r="4" spans="1:3" ht="15.75">
      <c r="A4" s="111"/>
      <c r="B4" s="111"/>
      <c r="C4" s="112" t="s">
        <v>811</v>
      </c>
    </row>
    <row r="5" spans="1:3" ht="15.75">
      <c r="A5" s="113" t="s">
        <v>199</v>
      </c>
      <c r="B5" s="113" t="s">
        <v>413</v>
      </c>
      <c r="C5" s="114" t="s">
        <v>415</v>
      </c>
    </row>
    <row r="6" spans="1:3" ht="15.75">
      <c r="A6" s="115"/>
      <c r="B6" s="115" t="s">
        <v>261</v>
      </c>
      <c r="C6" s="116" t="s">
        <v>7</v>
      </c>
    </row>
    <row r="7" spans="1:3" ht="15.75">
      <c r="A7" s="507"/>
      <c r="B7" s="113"/>
      <c r="C7" s="114"/>
    </row>
    <row r="8" spans="1:3" ht="15" customHeight="1">
      <c r="A8" s="614" t="s">
        <v>808</v>
      </c>
      <c r="B8" s="615" t="s">
        <v>653</v>
      </c>
      <c r="C8" s="102">
        <v>1700</v>
      </c>
    </row>
    <row r="9" spans="1:3" ht="31.5">
      <c r="A9" s="614" t="s">
        <v>809</v>
      </c>
      <c r="B9" s="615" t="s">
        <v>653</v>
      </c>
      <c r="C9" s="102">
        <v>1700</v>
      </c>
    </row>
    <row r="10" spans="1:3" ht="31.5">
      <c r="A10" s="616" t="s">
        <v>810</v>
      </c>
      <c r="B10" s="115" t="s">
        <v>653</v>
      </c>
      <c r="C10" s="152">
        <v>1700</v>
      </c>
    </row>
    <row r="11" spans="1:3" ht="15.75">
      <c r="A11" s="118"/>
      <c r="B11" s="107"/>
      <c r="C11" s="149"/>
    </row>
    <row r="12" spans="1:3" ht="15.75">
      <c r="A12" s="118"/>
      <c r="B12" s="107"/>
      <c r="C12" s="149"/>
    </row>
    <row r="13" spans="1:3" ht="12.75">
      <c r="A13" s="617"/>
      <c r="B13" s="617"/>
      <c r="C13" s="617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109" t="s">
        <v>727</v>
      </c>
      <c r="B1" s="110"/>
      <c r="C1" s="110"/>
    </row>
    <row r="2" spans="1:3" ht="15.75">
      <c r="A2" s="109" t="s">
        <v>319</v>
      </c>
      <c r="B2" s="110"/>
      <c r="C2" s="110"/>
    </row>
    <row r="3" spans="1:3" ht="15.75">
      <c r="A3" s="110"/>
      <c r="B3" s="110"/>
      <c r="C3" s="108"/>
    </row>
    <row r="4" spans="1:3" ht="15.75">
      <c r="A4" s="111"/>
      <c r="B4" s="111"/>
      <c r="C4" s="112" t="s">
        <v>728</v>
      </c>
    </row>
    <row r="5" spans="1:3" ht="15.75">
      <c r="A5" s="113" t="s">
        <v>199</v>
      </c>
      <c r="B5" s="113" t="s">
        <v>413</v>
      </c>
      <c r="C5" s="114" t="s">
        <v>415</v>
      </c>
    </row>
    <row r="6" spans="1:3" ht="15.75">
      <c r="A6" s="115"/>
      <c r="B6" s="115" t="s">
        <v>261</v>
      </c>
      <c r="C6" s="116" t="s">
        <v>7</v>
      </c>
    </row>
    <row r="7" spans="1:3" ht="15.75">
      <c r="A7" s="507"/>
      <c r="B7" s="113"/>
      <c r="C7" s="114"/>
    </row>
    <row r="8" spans="1:3" ht="15.75">
      <c r="A8" s="117" t="s">
        <v>729</v>
      </c>
      <c r="B8" s="615"/>
      <c r="C8" s="102"/>
    </row>
    <row r="9" spans="1:3" ht="15" customHeight="1">
      <c r="A9" s="614" t="s">
        <v>730</v>
      </c>
      <c r="B9" s="615" t="s">
        <v>653</v>
      </c>
      <c r="C9" s="102">
        <v>1390</v>
      </c>
    </row>
    <row r="10" spans="1:3" ht="31.5">
      <c r="A10" s="614" t="s">
        <v>731</v>
      </c>
      <c r="B10" s="615" t="s">
        <v>653</v>
      </c>
      <c r="C10" s="102">
        <v>1390</v>
      </c>
    </row>
    <row r="11" spans="1:3" ht="31.5">
      <c r="A11" s="616" t="s">
        <v>732</v>
      </c>
      <c r="B11" s="115" t="s">
        <v>653</v>
      </c>
      <c r="C11" s="152">
        <v>1390</v>
      </c>
    </row>
    <row r="12" spans="1:3" ht="15.75">
      <c r="A12" s="118"/>
      <c r="B12" s="107"/>
      <c r="C12" s="149"/>
    </row>
    <row r="13" spans="1:3" ht="15.75">
      <c r="A13" s="118"/>
      <c r="B13" s="107"/>
      <c r="C13" s="149"/>
    </row>
    <row r="14" spans="1:3" ht="12.75">
      <c r="A14" s="617"/>
      <c r="B14" s="617"/>
      <c r="C14" s="617"/>
    </row>
  </sheetData>
  <sheetProtection/>
  <printOptions/>
  <pageMargins left="0.5118110236220472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8.875" defaultRowHeight="12.75"/>
  <cols>
    <col min="1" max="1" width="68.625" style="11" customWidth="1"/>
    <col min="2" max="2" width="15.375" style="11" customWidth="1"/>
    <col min="3" max="3" width="14.75390625" style="11" customWidth="1"/>
    <col min="4" max="4" width="17.875" style="11" customWidth="1"/>
    <col min="5" max="5" width="11.875" style="11" customWidth="1"/>
    <col min="6" max="16384" width="8.875" style="11" customWidth="1"/>
  </cols>
  <sheetData>
    <row r="1" ht="15.75">
      <c r="A1" s="12" t="s">
        <v>87</v>
      </c>
    </row>
    <row r="2" ht="15.75">
      <c r="A2" s="12"/>
    </row>
    <row r="3" ht="15.75">
      <c r="A3" s="12"/>
    </row>
    <row r="4" ht="15.75">
      <c r="A4" s="12"/>
    </row>
    <row r="5" spans="3:5" ht="15.75">
      <c r="C5" s="25" t="s">
        <v>1</v>
      </c>
      <c r="D5" s="23"/>
      <c r="E5" s="23"/>
    </row>
    <row r="6" spans="1:5" ht="15.75">
      <c r="A6" s="16" t="s">
        <v>48</v>
      </c>
      <c r="B6" s="14" t="s">
        <v>260</v>
      </c>
      <c r="C6" s="14" t="s">
        <v>136</v>
      </c>
      <c r="D6" s="10"/>
      <c r="E6" s="10"/>
    </row>
    <row r="7" spans="1:5" ht="15.75">
      <c r="A7" s="6"/>
      <c r="B7" s="15" t="s">
        <v>261</v>
      </c>
      <c r="C7" s="15" t="s">
        <v>207</v>
      </c>
      <c r="D7" s="10"/>
      <c r="E7" s="10"/>
    </row>
    <row r="8" spans="1:5" ht="15.75">
      <c r="A8" s="18"/>
      <c r="B8" s="7"/>
      <c r="C8" s="17" t="s">
        <v>7</v>
      </c>
      <c r="D8" s="30"/>
      <c r="E8" s="10"/>
    </row>
    <row r="9" spans="1:5" ht="15.75">
      <c r="A9" s="513" t="s">
        <v>4</v>
      </c>
      <c r="B9" s="14"/>
      <c r="C9" s="493"/>
      <c r="D9" s="24"/>
      <c r="E9" s="24"/>
    </row>
    <row r="10" spans="1:5" ht="15.75">
      <c r="A10" s="358" t="s">
        <v>559</v>
      </c>
      <c r="B10" s="164" t="s">
        <v>5</v>
      </c>
      <c r="C10" s="495">
        <v>4430.37</v>
      </c>
      <c r="D10" s="24"/>
      <c r="E10" s="24"/>
    </row>
    <row r="11" spans="1:5" ht="15.75">
      <c r="A11" s="166" t="s">
        <v>456</v>
      </c>
      <c r="B11" s="162"/>
      <c r="C11" s="496"/>
      <c r="D11" s="24"/>
      <c r="E11" s="24"/>
    </row>
    <row r="12" spans="1:5" ht="15.75">
      <c r="A12" s="155" t="s">
        <v>457</v>
      </c>
      <c r="B12" s="156" t="s">
        <v>458</v>
      </c>
      <c r="C12" s="497">
        <v>3180</v>
      </c>
      <c r="D12" s="24"/>
      <c r="E12" s="24"/>
    </row>
    <row r="13" spans="1:5" ht="15.75">
      <c r="A13" s="6" t="s">
        <v>460</v>
      </c>
      <c r="B13" s="15"/>
      <c r="C13" s="498"/>
      <c r="D13" s="24"/>
      <c r="E13" s="24"/>
    </row>
    <row r="14" spans="1:5" ht="15.75">
      <c r="A14" s="6" t="s">
        <v>459</v>
      </c>
      <c r="B14" s="15" t="s">
        <v>5</v>
      </c>
      <c r="C14" s="498">
        <v>4452</v>
      </c>
      <c r="D14" s="24"/>
      <c r="E14" s="24"/>
    </row>
    <row r="15" spans="1:5" ht="15.75">
      <c r="A15" s="163" t="s">
        <v>641</v>
      </c>
      <c r="B15" s="164" t="s">
        <v>642</v>
      </c>
      <c r="C15" s="495">
        <v>106</v>
      </c>
      <c r="D15" s="24"/>
      <c r="E15" s="23"/>
    </row>
    <row r="16" spans="1:4" ht="15.75">
      <c r="A16" s="494" t="s">
        <v>643</v>
      </c>
      <c r="B16" s="7" t="s">
        <v>557</v>
      </c>
      <c r="C16" s="499">
        <v>27.6</v>
      </c>
      <c r="D16" s="29"/>
    </row>
    <row r="17" spans="3:4" ht="15.75">
      <c r="C17" s="29"/>
      <c r="D17" s="29"/>
    </row>
    <row r="18" spans="3:4" ht="15.75">
      <c r="C18" s="29"/>
      <c r="D18" s="29"/>
    </row>
    <row r="19" spans="3:4" ht="15.75">
      <c r="C19" s="29"/>
      <c r="D19" s="29"/>
    </row>
    <row r="20" spans="3:4" ht="15.75">
      <c r="C20" s="29"/>
      <c r="D20" s="29"/>
    </row>
    <row r="21" spans="3:4" ht="15.75">
      <c r="C21" s="29"/>
      <c r="D21" s="29"/>
    </row>
    <row r="22" ht="15.75">
      <c r="D22" s="29"/>
    </row>
    <row r="23" spans="3:4" ht="15.75">
      <c r="C23" s="29"/>
      <c r="D23" s="29"/>
    </row>
    <row r="24" ht="15.75">
      <c r="D24" s="29"/>
    </row>
    <row r="25" ht="15.75">
      <c r="D25" s="29"/>
    </row>
    <row r="26" ht="15.75">
      <c r="D26" s="29"/>
    </row>
    <row r="27" ht="15.75">
      <c r="D27" s="29"/>
    </row>
    <row r="28" ht="15.75">
      <c r="D28" s="29"/>
    </row>
    <row r="29" ht="15.75">
      <c r="D29" s="29"/>
    </row>
    <row r="30" ht="15.75">
      <c r="D30" s="29"/>
    </row>
    <row r="31" ht="15.75">
      <c r="D31" s="29"/>
    </row>
    <row r="32" ht="15.75">
      <c r="D32" s="29"/>
    </row>
    <row r="33" ht="15.75">
      <c r="D33" s="29"/>
    </row>
    <row r="34" ht="15.75">
      <c r="D34" s="29"/>
    </row>
    <row r="35" ht="15.75">
      <c r="D35" s="29"/>
    </row>
    <row r="36" ht="15.75">
      <c r="D36" s="29"/>
    </row>
    <row r="37" ht="15.75">
      <c r="D37" s="29"/>
    </row>
    <row r="38" ht="15.75">
      <c r="D38" s="29"/>
    </row>
    <row r="39" ht="15.75">
      <c r="D39" s="29"/>
    </row>
    <row r="40" ht="15.75">
      <c r="D40" s="29"/>
    </row>
    <row r="41" ht="15.75">
      <c r="D41" s="29"/>
    </row>
  </sheetData>
  <sheetProtection/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22" sqref="A22:F22"/>
    </sheetView>
  </sheetViews>
  <sheetFormatPr defaultColWidth="10.625" defaultRowHeight="12.75"/>
  <cols>
    <col min="1" max="1" width="53.875" style="0" customWidth="1"/>
    <col min="2" max="3" width="11.75390625" style="0" customWidth="1"/>
    <col min="4" max="4" width="11.375" style="0" customWidth="1"/>
    <col min="5" max="5" width="10.875" style="0" customWidth="1"/>
    <col min="6" max="6" width="12.00390625" style="0" customWidth="1"/>
    <col min="7" max="248" width="9.125" style="0" customWidth="1"/>
    <col min="249" max="249" width="43.00390625" style="0" customWidth="1"/>
    <col min="250" max="251" width="11.75390625" style="0" customWidth="1"/>
    <col min="252" max="252" width="11.00390625" style="0" customWidth="1"/>
    <col min="253" max="253" width="10.625" style="0" customWidth="1"/>
    <col min="254" max="254" width="11.75390625" style="0" customWidth="1"/>
    <col min="255" max="255" width="11.25390625" style="0" customWidth="1"/>
  </cols>
  <sheetData>
    <row r="1" spans="1:6" ht="15.75">
      <c r="A1" s="12" t="s">
        <v>596</v>
      </c>
      <c r="B1" s="12"/>
      <c r="C1" s="12"/>
      <c r="D1" s="12"/>
      <c r="E1" s="12"/>
      <c r="F1" s="12"/>
    </row>
    <row r="2" spans="1:6" ht="15.75">
      <c r="A2" s="11"/>
      <c r="B2" s="11"/>
      <c r="C2" s="25"/>
      <c r="D2" s="25"/>
      <c r="E2" s="25"/>
      <c r="F2" s="25"/>
    </row>
    <row r="3" spans="1:6" ht="15.75">
      <c r="A3" s="11"/>
      <c r="B3" s="11"/>
      <c r="C3" s="11"/>
      <c r="D3" s="11"/>
      <c r="E3" s="11"/>
      <c r="F3" s="25" t="s">
        <v>189</v>
      </c>
    </row>
    <row r="4" spans="1:6" ht="15.75">
      <c r="A4" s="1"/>
      <c r="B4" s="661" t="s">
        <v>413</v>
      </c>
      <c r="C4" s="830" t="s">
        <v>597</v>
      </c>
      <c r="D4" s="831"/>
      <c r="E4" s="831"/>
      <c r="F4" s="832"/>
    </row>
    <row r="5" spans="1:6" ht="15.75">
      <c r="A5" s="95"/>
      <c r="B5" s="662" t="s">
        <v>261</v>
      </c>
      <c r="C5" s="833" t="s">
        <v>598</v>
      </c>
      <c r="D5" s="834"/>
      <c r="E5" s="834"/>
      <c r="F5" s="835"/>
    </row>
    <row r="6" spans="1:6" ht="15.75">
      <c r="A6" s="173" t="s">
        <v>400</v>
      </c>
      <c r="B6" s="662"/>
      <c r="C6" s="663" t="s">
        <v>599</v>
      </c>
      <c r="D6" s="664" t="s">
        <v>600</v>
      </c>
      <c r="E6" s="665"/>
      <c r="F6" s="666"/>
    </row>
    <row r="7" spans="1:6" ht="15.75">
      <c r="A7" s="95" t="s">
        <v>206</v>
      </c>
      <c r="B7" s="667"/>
      <c r="C7" s="663" t="s">
        <v>601</v>
      </c>
      <c r="D7" s="668" t="s">
        <v>602</v>
      </c>
      <c r="E7" s="669"/>
      <c r="F7" s="670"/>
    </row>
    <row r="8" spans="1:6" ht="15.75">
      <c r="A8" s="454"/>
      <c r="B8" s="671"/>
      <c r="C8" s="662"/>
      <c r="D8" s="672" t="s">
        <v>603</v>
      </c>
      <c r="E8" s="661" t="s">
        <v>604</v>
      </c>
      <c r="F8" s="661" t="s">
        <v>605</v>
      </c>
    </row>
    <row r="9" spans="1:6" ht="15.75">
      <c r="A9" s="455" t="s">
        <v>606</v>
      </c>
      <c r="B9" s="456"/>
      <c r="C9" s="457"/>
      <c r="D9" s="458"/>
      <c r="E9" s="458"/>
      <c r="F9" s="458"/>
    </row>
    <row r="10" spans="1:6" ht="15.75">
      <c r="A10" s="3" t="s">
        <v>607</v>
      </c>
      <c r="B10" s="4" t="s">
        <v>608</v>
      </c>
      <c r="C10" s="460">
        <v>1049</v>
      </c>
      <c r="D10" s="459">
        <f>E10+F10</f>
        <v>1643</v>
      </c>
      <c r="E10" s="459">
        <v>866</v>
      </c>
      <c r="F10" s="459">
        <v>777</v>
      </c>
    </row>
    <row r="11" spans="1:6" ht="15.75">
      <c r="A11" s="3" t="s">
        <v>609</v>
      </c>
      <c r="B11" s="4" t="s">
        <v>608</v>
      </c>
      <c r="C11" s="460">
        <v>478</v>
      </c>
      <c r="D11" s="459">
        <f aca="true" t="shared" si="0" ref="D11:D19">E11+F11</f>
        <v>778</v>
      </c>
      <c r="E11" s="459">
        <v>421</v>
      </c>
      <c r="F11" s="459">
        <v>357</v>
      </c>
    </row>
    <row r="12" spans="1:6" ht="15.75">
      <c r="A12" s="3" t="s">
        <v>610</v>
      </c>
      <c r="B12" s="4" t="s">
        <v>608</v>
      </c>
      <c r="C12" s="460">
        <v>606</v>
      </c>
      <c r="D12" s="459">
        <f t="shared" si="0"/>
        <v>832</v>
      </c>
      <c r="E12" s="459">
        <v>538</v>
      </c>
      <c r="F12" s="459">
        <v>294</v>
      </c>
    </row>
    <row r="13" spans="1:6" ht="15.75">
      <c r="A13" s="3" t="s">
        <v>1083</v>
      </c>
      <c r="B13" s="4" t="s">
        <v>608</v>
      </c>
      <c r="C13" s="460">
        <v>1287</v>
      </c>
      <c r="D13" s="459">
        <f t="shared" si="0"/>
        <v>1845</v>
      </c>
      <c r="E13" s="459">
        <v>1000</v>
      </c>
      <c r="F13" s="459">
        <v>845</v>
      </c>
    </row>
    <row r="14" spans="1:6" ht="15.75">
      <c r="A14" s="3" t="s">
        <v>1084</v>
      </c>
      <c r="B14" s="4" t="s">
        <v>0</v>
      </c>
      <c r="C14" s="460">
        <v>3204</v>
      </c>
      <c r="D14" s="459">
        <f t="shared" si="0"/>
        <v>4931</v>
      </c>
      <c r="E14" s="459">
        <v>2807</v>
      </c>
      <c r="F14" s="459">
        <v>2124</v>
      </c>
    </row>
    <row r="15" spans="1:6" ht="15.75">
      <c r="A15" s="3" t="s">
        <v>1085</v>
      </c>
      <c r="B15" s="4" t="s">
        <v>0</v>
      </c>
      <c r="C15" s="460">
        <v>3766</v>
      </c>
      <c r="D15" s="459">
        <f t="shared" si="0"/>
        <v>5785</v>
      </c>
      <c r="E15" s="459">
        <v>3151</v>
      </c>
      <c r="F15" s="459">
        <v>2634</v>
      </c>
    </row>
    <row r="16" spans="1:6" ht="47.25">
      <c r="A16" s="521" t="s">
        <v>1086</v>
      </c>
      <c r="B16" s="15" t="s">
        <v>0</v>
      </c>
      <c r="C16" s="460">
        <v>1602</v>
      </c>
      <c r="D16" s="459">
        <f t="shared" si="0"/>
        <v>2895</v>
      </c>
      <c r="E16" s="459">
        <v>1605</v>
      </c>
      <c r="F16" s="459">
        <v>1290</v>
      </c>
    </row>
    <row r="17" spans="1:6" ht="31.5">
      <c r="A17" s="521" t="s">
        <v>1087</v>
      </c>
      <c r="B17" s="15" t="s">
        <v>0</v>
      </c>
      <c r="C17" s="460">
        <v>2144</v>
      </c>
      <c r="D17" s="459">
        <f t="shared" si="0"/>
        <v>3045</v>
      </c>
      <c r="E17" s="459">
        <v>1732</v>
      </c>
      <c r="F17" s="459">
        <v>1313</v>
      </c>
    </row>
    <row r="18" spans="1:6" ht="33" customHeight="1">
      <c r="A18" s="521" t="s">
        <v>1088</v>
      </c>
      <c r="B18" s="15" t="s">
        <v>0</v>
      </c>
      <c r="C18" s="460">
        <v>1188</v>
      </c>
      <c r="D18" s="459">
        <f t="shared" si="0"/>
        <v>1665</v>
      </c>
      <c r="E18" s="459">
        <v>872</v>
      </c>
      <c r="F18" s="459">
        <v>793</v>
      </c>
    </row>
    <row r="19" spans="1:6" ht="19.5" customHeight="1">
      <c r="A19" s="522" t="s">
        <v>1089</v>
      </c>
      <c r="B19" s="17" t="s">
        <v>608</v>
      </c>
      <c r="C19" s="462">
        <v>1171</v>
      </c>
      <c r="D19" s="461">
        <f t="shared" si="0"/>
        <v>1697</v>
      </c>
      <c r="E19" s="461">
        <v>909</v>
      </c>
      <c r="F19" s="461">
        <v>788</v>
      </c>
    </row>
    <row r="20" spans="1:6" ht="33.75" customHeight="1">
      <c r="A20" s="12" t="s">
        <v>612</v>
      </c>
      <c r="B20" s="12"/>
      <c r="C20" s="11"/>
      <c r="D20" s="519"/>
      <c r="E20" s="11"/>
      <c r="F20" s="11"/>
    </row>
    <row r="21" spans="1:6" ht="48" customHeight="1">
      <c r="A21" s="809" t="s">
        <v>795</v>
      </c>
      <c r="B21" s="809"/>
      <c r="C21" s="809"/>
      <c r="D21" s="809"/>
      <c r="E21" s="809"/>
      <c r="F21" s="809"/>
    </row>
    <row r="22" spans="1:6" ht="37.5" customHeight="1">
      <c r="A22" s="809" t="s">
        <v>687</v>
      </c>
      <c r="B22" s="809"/>
      <c r="C22" s="809"/>
      <c r="D22" s="809"/>
      <c r="E22" s="809"/>
      <c r="F22" s="809"/>
    </row>
    <row r="23" spans="1:6" ht="15.75" customHeight="1">
      <c r="A23" s="11" t="s">
        <v>796</v>
      </c>
      <c r="B23" s="566"/>
      <c r="C23" s="566"/>
      <c r="D23" s="566"/>
      <c r="E23" s="566"/>
      <c r="F23" s="566"/>
    </row>
    <row r="24" spans="1:6" ht="18" customHeight="1">
      <c r="A24" s="11" t="s">
        <v>797</v>
      </c>
      <c r="B24" s="11"/>
      <c r="C24" s="11"/>
      <c r="D24" s="11"/>
      <c r="E24" s="11"/>
      <c r="F24" s="11"/>
    </row>
    <row r="25" spans="1:6" ht="15.75">
      <c r="A25" s="11" t="s">
        <v>798</v>
      </c>
      <c r="B25" s="11"/>
      <c r="C25" s="11"/>
      <c r="D25" s="11"/>
      <c r="E25" s="11"/>
      <c r="F25" s="11"/>
    </row>
    <row r="26" spans="1:6" ht="48" customHeight="1">
      <c r="A26" s="804" t="s">
        <v>799</v>
      </c>
      <c r="B26" s="804"/>
      <c r="C26" s="804"/>
      <c r="D26" s="804"/>
      <c r="E26" s="804"/>
      <c r="F26" s="11"/>
    </row>
    <row r="27" spans="1:6" ht="49.5" customHeight="1">
      <c r="A27" s="11"/>
      <c r="B27" s="11"/>
      <c r="C27" s="11"/>
      <c r="D27" s="11"/>
      <c r="E27" s="11"/>
      <c r="F27" s="11"/>
    </row>
    <row r="28" spans="1:6" ht="15.75">
      <c r="A28" s="11"/>
      <c r="B28" s="11"/>
      <c r="C28" s="11"/>
      <c r="D28" s="11"/>
      <c r="E28" s="11"/>
      <c r="F28" s="11"/>
    </row>
    <row r="29" spans="1:6" ht="15.75">
      <c r="A29" s="11"/>
      <c r="B29" s="11"/>
      <c r="C29" s="11"/>
      <c r="D29" s="11"/>
      <c r="E29" s="11"/>
      <c r="F29" s="11"/>
    </row>
    <row r="30" spans="1:6" ht="15.75">
      <c r="A30" s="11"/>
      <c r="B30" s="11"/>
      <c r="C30" s="11"/>
      <c r="D30" s="11"/>
      <c r="E30" s="11"/>
      <c r="F30" s="11"/>
    </row>
    <row r="31" spans="1:6" ht="15.75">
      <c r="A31" s="11"/>
      <c r="B31" s="11"/>
      <c r="C31" s="11"/>
      <c r="D31" s="11"/>
      <c r="E31" s="11"/>
      <c r="F31" s="11"/>
    </row>
    <row r="32" spans="1:6" ht="15.75">
      <c r="A32" s="11"/>
      <c r="B32" s="11"/>
      <c r="C32" s="11"/>
      <c r="D32" s="11"/>
      <c r="E32" s="11"/>
      <c r="F32" s="11"/>
    </row>
    <row r="33" spans="1:6" ht="15.75">
      <c r="A33" s="11"/>
      <c r="B33" s="11"/>
      <c r="C33" s="11"/>
      <c r="D33" s="11"/>
      <c r="E33" s="11"/>
      <c r="F33" s="11"/>
    </row>
    <row r="34" spans="1:6" ht="15.75">
      <c r="A34" s="11"/>
      <c r="B34" s="11"/>
      <c r="C34" s="11"/>
      <c r="D34" s="11"/>
      <c r="E34" s="11"/>
      <c r="F34" s="11"/>
    </row>
    <row r="37" spans="1:6" ht="15.75">
      <c r="A37" s="77"/>
      <c r="B37" s="11"/>
      <c r="C37" s="23"/>
      <c r="D37" s="202"/>
      <c r="E37" s="11"/>
      <c r="F37" s="11"/>
    </row>
    <row r="38" spans="1:6" ht="15.75">
      <c r="A38" s="77"/>
      <c r="B38" s="11"/>
      <c r="C38" s="23"/>
      <c r="D38" s="202"/>
      <c r="E38" s="11"/>
      <c r="F38" s="11"/>
    </row>
    <row r="39" spans="1:6" ht="15.75">
      <c r="A39" s="77"/>
      <c r="B39" s="11"/>
      <c r="C39" s="23"/>
      <c r="D39" s="202"/>
      <c r="E39" s="11"/>
      <c r="F39" s="11"/>
    </row>
    <row r="40" spans="1:6" ht="15.75">
      <c r="A40" s="396"/>
      <c r="B40" s="389"/>
      <c r="C40" s="11"/>
      <c r="D40" s="11"/>
      <c r="F40" s="11"/>
    </row>
  </sheetData>
  <sheetProtection/>
  <mergeCells count="5">
    <mergeCell ref="C4:F4"/>
    <mergeCell ref="C5:F5"/>
    <mergeCell ref="A22:F22"/>
    <mergeCell ref="A21:F21"/>
    <mergeCell ref="A26:E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zoomScalePageLayoutView="0" workbookViewId="0" topLeftCell="A64">
      <selection activeCell="K67" sqref="K67"/>
    </sheetView>
  </sheetViews>
  <sheetFormatPr defaultColWidth="8.875" defaultRowHeight="12.75"/>
  <cols>
    <col min="1" max="1" width="3.875" style="41" customWidth="1"/>
    <col min="2" max="2" width="46.125" style="39" customWidth="1"/>
    <col min="3" max="3" width="13.25390625" style="41" customWidth="1"/>
    <col min="4" max="4" width="15.125" style="41" hidden="1" customWidth="1"/>
    <col min="5" max="5" width="13.875" style="39" hidden="1" customWidth="1"/>
    <col min="6" max="6" width="15.375" style="39" hidden="1" customWidth="1"/>
    <col min="7" max="7" width="5.375" style="39" hidden="1" customWidth="1"/>
    <col min="8" max="8" width="8.875" style="39" hidden="1" customWidth="1"/>
    <col min="9" max="9" width="12.875" style="39" hidden="1" customWidth="1"/>
    <col min="10" max="10" width="9.25390625" style="468" hidden="1" customWidth="1"/>
    <col min="11" max="11" width="12.00390625" style="469" customWidth="1"/>
    <col min="12" max="12" width="12.125" style="469" hidden="1" customWidth="1"/>
    <col min="13" max="13" width="0" style="469" hidden="1" customWidth="1"/>
    <col min="14" max="14" width="13.625" style="469" customWidth="1"/>
    <col min="15" max="15" width="0" style="469" hidden="1" customWidth="1"/>
    <col min="16" max="16" width="11.125" style="468" customWidth="1"/>
    <col min="17" max="16384" width="8.875" style="39" customWidth="1"/>
  </cols>
  <sheetData>
    <row r="1" spans="1:14" ht="12.75">
      <c r="A1" s="836" t="s">
        <v>393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</row>
    <row r="2" spans="1:14" ht="12.75">
      <c r="A2" s="836" t="s">
        <v>394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</row>
    <row r="3" spans="2:6" ht="12.75">
      <c r="B3" s="40"/>
      <c r="E3" s="42"/>
      <c r="F3" s="42"/>
    </row>
    <row r="4" spans="2:15" ht="12.75">
      <c r="B4" s="40"/>
      <c r="E4" s="42"/>
      <c r="F4" s="48"/>
      <c r="N4" s="48" t="s">
        <v>563</v>
      </c>
      <c r="O4" s="39"/>
    </row>
    <row r="5" spans="1:16" ht="12.75">
      <c r="A5" s="96"/>
      <c r="B5" s="53" t="s">
        <v>48</v>
      </c>
      <c r="C5" s="96" t="s">
        <v>413</v>
      </c>
      <c r="D5" s="53" t="s">
        <v>268</v>
      </c>
      <c r="E5" s="49" t="s">
        <v>266</v>
      </c>
      <c r="F5" s="53" t="s">
        <v>268</v>
      </c>
      <c r="G5" s="49" t="s">
        <v>266</v>
      </c>
      <c r="H5" s="53" t="s">
        <v>268</v>
      </c>
      <c r="I5" s="53" t="s">
        <v>268</v>
      </c>
      <c r="J5" s="191"/>
      <c r="K5" s="96" t="s">
        <v>268</v>
      </c>
      <c r="L5" s="405" t="s">
        <v>268</v>
      </c>
      <c r="M5" s="190" t="s">
        <v>627</v>
      </c>
      <c r="N5" s="178" t="s">
        <v>268</v>
      </c>
      <c r="O5" s="409" t="s">
        <v>627</v>
      </c>
      <c r="P5" s="53" t="s">
        <v>268</v>
      </c>
    </row>
    <row r="6" spans="1:16" ht="12.75">
      <c r="A6" s="97"/>
      <c r="B6" s="98"/>
      <c r="C6" s="97" t="s">
        <v>261</v>
      </c>
      <c r="D6" s="54" t="s">
        <v>269</v>
      </c>
      <c r="E6" s="51" t="s">
        <v>269</v>
      </c>
      <c r="F6" s="54" t="s">
        <v>269</v>
      </c>
      <c r="G6" s="51" t="s">
        <v>269</v>
      </c>
      <c r="H6" s="54" t="s">
        <v>246</v>
      </c>
      <c r="I6" s="54" t="s">
        <v>246</v>
      </c>
      <c r="J6" s="187"/>
      <c r="K6" s="97" t="s">
        <v>269</v>
      </c>
      <c r="L6" s="404" t="s">
        <v>269</v>
      </c>
      <c r="M6" s="180" t="s">
        <v>628</v>
      </c>
      <c r="N6" s="188" t="s">
        <v>246</v>
      </c>
      <c r="O6" s="410" t="s">
        <v>628</v>
      </c>
      <c r="P6" s="54" t="s">
        <v>269</v>
      </c>
    </row>
    <row r="7" spans="1:16" ht="12.75">
      <c r="A7" s="97"/>
      <c r="B7" s="98"/>
      <c r="C7" s="97"/>
      <c r="D7" s="54" t="s">
        <v>173</v>
      </c>
      <c r="E7" s="51"/>
      <c r="F7" s="54" t="s">
        <v>173</v>
      </c>
      <c r="G7" s="51" t="s">
        <v>243</v>
      </c>
      <c r="H7" s="54" t="s">
        <v>245</v>
      </c>
      <c r="I7" s="54" t="s">
        <v>245</v>
      </c>
      <c r="J7" s="187"/>
      <c r="K7" s="97" t="s">
        <v>173</v>
      </c>
      <c r="L7" s="404" t="s">
        <v>173</v>
      </c>
      <c r="M7" s="180"/>
      <c r="N7" s="188" t="s">
        <v>245</v>
      </c>
      <c r="O7" s="410"/>
      <c r="P7" s="54" t="s">
        <v>173</v>
      </c>
    </row>
    <row r="8" spans="1:16" ht="12.75">
      <c r="A8" s="97"/>
      <c r="B8" s="98"/>
      <c r="C8" s="97"/>
      <c r="D8" s="54" t="s">
        <v>8</v>
      </c>
      <c r="E8" s="51" t="s">
        <v>277</v>
      </c>
      <c r="F8" s="54"/>
      <c r="G8" s="51" t="s">
        <v>244</v>
      </c>
      <c r="H8" s="54" t="s">
        <v>145</v>
      </c>
      <c r="I8" s="54" t="s">
        <v>145</v>
      </c>
      <c r="J8" s="187"/>
      <c r="K8" s="97"/>
      <c r="L8" s="404"/>
      <c r="M8" s="180"/>
      <c r="N8" s="188" t="s">
        <v>145</v>
      </c>
      <c r="O8" s="410"/>
      <c r="P8" s="54"/>
    </row>
    <row r="9" spans="1:16" ht="12.75">
      <c r="A9" s="97"/>
      <c r="B9" s="98"/>
      <c r="C9" s="97"/>
      <c r="D9" s="400" t="s">
        <v>564</v>
      </c>
      <c r="E9" s="182"/>
      <c r="F9" s="54" t="s">
        <v>207</v>
      </c>
      <c r="G9" s="51" t="s">
        <v>207</v>
      </c>
      <c r="H9" s="54" t="s">
        <v>207</v>
      </c>
      <c r="I9" s="54" t="s">
        <v>207</v>
      </c>
      <c r="J9" s="187"/>
      <c r="K9" s="97" t="s">
        <v>207</v>
      </c>
      <c r="L9" s="404" t="s">
        <v>207</v>
      </c>
      <c r="M9" s="180" t="s">
        <v>629</v>
      </c>
      <c r="N9" s="188" t="s">
        <v>207</v>
      </c>
      <c r="O9" s="410" t="s">
        <v>629</v>
      </c>
      <c r="P9" s="54" t="s">
        <v>207</v>
      </c>
    </row>
    <row r="10" spans="1:16" ht="12.75">
      <c r="A10" s="97"/>
      <c r="B10" s="98"/>
      <c r="C10" s="97"/>
      <c r="D10" s="400"/>
      <c r="E10" s="182"/>
      <c r="F10" s="54" t="s">
        <v>7</v>
      </c>
      <c r="G10" s="677" t="s">
        <v>7</v>
      </c>
      <c r="H10" s="54" t="s">
        <v>7</v>
      </c>
      <c r="I10" s="54" t="s">
        <v>7</v>
      </c>
      <c r="J10" s="187"/>
      <c r="K10" s="97" t="s">
        <v>7</v>
      </c>
      <c r="L10" s="404" t="s">
        <v>630</v>
      </c>
      <c r="M10" s="180"/>
      <c r="N10" s="188" t="s">
        <v>7</v>
      </c>
      <c r="O10" s="410"/>
      <c r="P10" s="54" t="s">
        <v>807</v>
      </c>
    </row>
    <row r="11" spans="1:16" ht="12.75">
      <c r="A11" s="837" t="s">
        <v>676</v>
      </c>
      <c r="B11" s="838"/>
      <c r="C11" s="838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678"/>
      <c r="P11" s="685"/>
    </row>
    <row r="12" spans="1:16" ht="30.75" customHeight="1">
      <c r="A12" s="103" t="s">
        <v>169</v>
      </c>
      <c r="B12" s="752" t="s">
        <v>999</v>
      </c>
      <c r="C12" s="747" t="s">
        <v>119</v>
      </c>
      <c r="D12" s="180"/>
      <c r="E12" s="298"/>
      <c r="F12" s="180"/>
      <c r="G12" s="85"/>
      <c r="H12" s="540"/>
      <c r="I12" s="180"/>
      <c r="J12" s="187"/>
      <c r="K12" s="180">
        <v>8416.67</v>
      </c>
      <c r="L12" s="410"/>
      <c r="M12" s="180"/>
      <c r="N12" s="180">
        <v>123.33</v>
      </c>
      <c r="O12" s="410"/>
      <c r="P12" s="705">
        <f>K12*1.2</f>
        <v>10100.003999999999</v>
      </c>
    </row>
    <row r="13" spans="1:16" ht="25.5">
      <c r="A13" s="482" t="s">
        <v>473</v>
      </c>
      <c r="B13" s="752" t="s">
        <v>1000</v>
      </c>
      <c r="C13" s="691" t="s">
        <v>119</v>
      </c>
      <c r="D13" s="478"/>
      <c r="E13" s="478"/>
      <c r="F13" s="478"/>
      <c r="G13" s="748"/>
      <c r="H13" s="749"/>
      <c r="I13" s="478"/>
      <c r="J13" s="518"/>
      <c r="K13" s="478">
        <v>5833.33</v>
      </c>
      <c r="L13" s="478">
        <v>6800</v>
      </c>
      <c r="M13" s="478" t="e">
        <f>L13/J13*100-100</f>
        <v>#DIV/0!</v>
      </c>
      <c r="N13" s="478">
        <v>20.83</v>
      </c>
      <c r="O13" s="680" t="e">
        <f>N13/I13*100-100</f>
        <v>#DIV/0!</v>
      </c>
      <c r="P13" s="706">
        <f>K13*1.2</f>
        <v>6999.996</v>
      </c>
    </row>
    <row r="14" spans="1:16" ht="25.5">
      <c r="A14" s="482">
        <v>3</v>
      </c>
      <c r="B14" s="752" t="s">
        <v>1001</v>
      </c>
      <c r="C14" s="691" t="s">
        <v>119</v>
      </c>
      <c r="D14" s="478"/>
      <c r="E14" s="478"/>
      <c r="F14" s="478"/>
      <c r="G14" s="748"/>
      <c r="H14" s="749"/>
      <c r="I14" s="478"/>
      <c r="J14" s="518"/>
      <c r="K14" s="478">
        <v>6666.67</v>
      </c>
      <c r="L14" s="478">
        <v>7300</v>
      </c>
      <c r="M14" s="478" t="e">
        <f>L14/J14*100-100</f>
        <v>#DIV/0!</v>
      </c>
      <c r="N14" s="478">
        <v>16.67</v>
      </c>
      <c r="O14" s="680" t="e">
        <f>N14/I14*100-100</f>
        <v>#DIV/0!</v>
      </c>
      <c r="P14" s="706">
        <f>K14*1.2</f>
        <v>8000.004</v>
      </c>
    </row>
    <row r="15" spans="1:16" ht="25.5">
      <c r="A15" s="45" t="s">
        <v>170</v>
      </c>
      <c r="B15" s="752" t="s">
        <v>1002</v>
      </c>
      <c r="C15" s="691" t="s">
        <v>119</v>
      </c>
      <c r="D15" s="180"/>
      <c r="E15" s="180"/>
      <c r="F15" s="180"/>
      <c r="G15" s="47"/>
      <c r="H15" s="541"/>
      <c r="I15" s="180"/>
      <c r="J15" s="408"/>
      <c r="K15" s="180">
        <v>10416.67</v>
      </c>
      <c r="L15" s="180">
        <v>11700</v>
      </c>
      <c r="M15" s="180" t="e">
        <f>L15/J15*100-100</f>
        <v>#DIV/0!</v>
      </c>
      <c r="N15" s="180">
        <v>27.5</v>
      </c>
      <c r="O15" s="680" t="e">
        <f>N15/I15*100-100</f>
        <v>#DIV/0!</v>
      </c>
      <c r="P15" s="548">
        <f>K15*1.2</f>
        <v>12500.003999999999</v>
      </c>
    </row>
    <row r="16" spans="1:16" ht="12.75">
      <c r="A16" s="537" t="s">
        <v>171</v>
      </c>
      <c r="B16" s="756" t="s">
        <v>1003</v>
      </c>
      <c r="C16" s="842" t="s">
        <v>119</v>
      </c>
      <c r="D16" s="550"/>
      <c r="E16" s="531"/>
      <c r="F16" s="531"/>
      <c r="G16" s="543"/>
      <c r="H16" s="544"/>
      <c r="I16" s="531"/>
      <c r="J16" s="538"/>
      <c r="K16" s="531"/>
      <c r="L16" s="531"/>
      <c r="M16" s="531"/>
      <c r="N16" s="531"/>
      <c r="O16" s="680"/>
      <c r="P16" s="408"/>
    </row>
    <row r="17" spans="1:16" ht="12.75">
      <c r="A17" s="45"/>
      <c r="B17" s="698" t="s">
        <v>351</v>
      </c>
      <c r="C17" s="843"/>
      <c r="D17" s="195">
        <v>8389.83</v>
      </c>
      <c r="E17" s="180">
        <v>5014.83</v>
      </c>
      <c r="F17" s="180">
        <f>D17+847.46</f>
        <v>9237.29</v>
      </c>
      <c r="G17" s="47">
        <f>F17/D17</f>
        <v>1.1010103899602257</v>
      </c>
      <c r="H17" s="541">
        <f>F17*1.18</f>
        <v>10900.0022</v>
      </c>
      <c r="I17" s="180">
        <v>29.66</v>
      </c>
      <c r="J17" s="408">
        <f>F17*1.18</f>
        <v>10900.0022</v>
      </c>
      <c r="K17" s="180">
        <v>10333.33</v>
      </c>
      <c r="L17" s="180">
        <v>11600</v>
      </c>
      <c r="M17" s="180">
        <f aca="true" t="shared" si="0" ref="M17:M32">L17/J17*100-100</f>
        <v>6.42199686895475</v>
      </c>
      <c r="N17" s="180">
        <v>31.67</v>
      </c>
      <c r="O17" s="680">
        <f>N17/I17*100-100</f>
        <v>6.7768037761294835</v>
      </c>
      <c r="P17" s="408">
        <f>K17*1.2</f>
        <v>12399.996</v>
      </c>
    </row>
    <row r="18" spans="1:16" ht="12.75">
      <c r="A18" s="545"/>
      <c r="B18" s="754" t="s">
        <v>352</v>
      </c>
      <c r="C18" s="844"/>
      <c r="D18" s="551">
        <v>7457.63</v>
      </c>
      <c r="E18" s="473">
        <v>5042.37</v>
      </c>
      <c r="F18" s="473">
        <f>D18+847.456</f>
        <v>8305.086</v>
      </c>
      <c r="G18" s="546">
        <f>F18/D18</f>
        <v>1.1136361015496878</v>
      </c>
      <c r="H18" s="547">
        <f>F18*1.18</f>
        <v>9800.001479999999</v>
      </c>
      <c r="I18" s="473">
        <v>29.66</v>
      </c>
      <c r="J18" s="548">
        <f>F18*1.18</f>
        <v>9800.001479999999</v>
      </c>
      <c r="K18" s="473">
        <v>9250</v>
      </c>
      <c r="L18" s="473">
        <v>10400</v>
      </c>
      <c r="M18" s="473">
        <f t="shared" si="0"/>
        <v>6.122432952938709</v>
      </c>
      <c r="N18" s="473">
        <v>31.67</v>
      </c>
      <c r="O18" s="680">
        <f>N18/I18*100-100</f>
        <v>6.7768037761294835</v>
      </c>
      <c r="P18" s="408">
        <f>K18*1.2</f>
        <v>11100</v>
      </c>
    </row>
    <row r="19" spans="1:16" ht="25.5">
      <c r="A19" s="537" t="s">
        <v>367</v>
      </c>
      <c r="B19" s="752" t="s">
        <v>1004</v>
      </c>
      <c r="C19" s="691" t="s">
        <v>119</v>
      </c>
      <c r="D19" s="531"/>
      <c r="E19" s="531"/>
      <c r="F19" s="531"/>
      <c r="G19" s="543"/>
      <c r="H19" s="544"/>
      <c r="I19" s="531"/>
      <c r="J19" s="538"/>
      <c r="K19" s="473">
        <v>7750</v>
      </c>
      <c r="L19" s="473">
        <v>8600</v>
      </c>
      <c r="M19" s="473" t="e">
        <f t="shared" si="0"/>
        <v>#DIV/0!</v>
      </c>
      <c r="N19" s="473">
        <v>27.5</v>
      </c>
      <c r="O19" s="680" t="e">
        <f>N19/I19*100-100</f>
        <v>#DIV/0!</v>
      </c>
      <c r="P19" s="518">
        <v>9300</v>
      </c>
    </row>
    <row r="20" spans="1:16" ht="33.75" customHeight="1">
      <c r="A20" s="482" t="s">
        <v>305</v>
      </c>
      <c r="B20" s="752" t="s">
        <v>1005</v>
      </c>
      <c r="C20" s="691" t="s">
        <v>119</v>
      </c>
      <c r="D20" s="750"/>
      <c r="E20" s="478"/>
      <c r="F20" s="478"/>
      <c r="G20" s="748"/>
      <c r="H20" s="749"/>
      <c r="I20" s="478"/>
      <c r="J20" s="518"/>
      <c r="K20" s="478">
        <v>5250</v>
      </c>
      <c r="L20" s="478">
        <v>5600</v>
      </c>
      <c r="M20" s="478" t="e">
        <f t="shared" si="0"/>
        <v>#DIV/0!</v>
      </c>
      <c r="N20" s="478"/>
      <c r="O20" s="680"/>
      <c r="P20" s="518">
        <f aca="true" t="shared" si="1" ref="P20:P32">K20*1.2</f>
        <v>6300</v>
      </c>
    </row>
    <row r="21" spans="1:16" ht="25.5">
      <c r="A21" s="45" t="s">
        <v>306</v>
      </c>
      <c r="B21" s="752" t="s">
        <v>1006</v>
      </c>
      <c r="C21" s="697" t="s">
        <v>119</v>
      </c>
      <c r="D21" s="180"/>
      <c r="E21" s="180"/>
      <c r="F21" s="180"/>
      <c r="G21" s="47"/>
      <c r="H21" s="541"/>
      <c r="I21" s="180"/>
      <c r="J21" s="408"/>
      <c r="K21" s="180">
        <v>5750</v>
      </c>
      <c r="L21" s="180">
        <v>6200</v>
      </c>
      <c r="M21" s="180" t="e">
        <f t="shared" si="0"/>
        <v>#DIV/0!</v>
      </c>
      <c r="N21" s="180"/>
      <c r="O21" s="751"/>
      <c r="P21" s="408">
        <f t="shared" si="1"/>
        <v>6900</v>
      </c>
    </row>
    <row r="22" spans="1:16" ht="25.5">
      <c r="A22" s="482" t="s">
        <v>307</v>
      </c>
      <c r="B22" s="752" t="s">
        <v>1007</v>
      </c>
      <c r="C22" s="691" t="s">
        <v>119</v>
      </c>
      <c r="D22" s="478"/>
      <c r="E22" s="478"/>
      <c r="F22" s="478"/>
      <c r="G22" s="748"/>
      <c r="H22" s="749"/>
      <c r="I22" s="478"/>
      <c r="J22" s="518"/>
      <c r="K22" s="478">
        <v>6666.67</v>
      </c>
      <c r="L22" s="478">
        <v>7300</v>
      </c>
      <c r="M22" s="478" t="e">
        <f t="shared" si="0"/>
        <v>#DIV/0!</v>
      </c>
      <c r="N22" s="478">
        <v>27.5</v>
      </c>
      <c r="O22" s="680" t="e">
        <f>N22/I22*100-100</f>
        <v>#DIV/0!</v>
      </c>
      <c r="P22" s="518">
        <f t="shared" si="1"/>
        <v>8000.004</v>
      </c>
    </row>
    <row r="23" spans="1:16" ht="25.5">
      <c r="A23" s="482" t="s">
        <v>308</v>
      </c>
      <c r="B23" s="753" t="s">
        <v>1008</v>
      </c>
      <c r="C23" s="691" t="s">
        <v>119</v>
      </c>
      <c r="D23" s="478"/>
      <c r="E23" s="478"/>
      <c r="F23" s="478"/>
      <c r="G23" s="748"/>
      <c r="H23" s="749"/>
      <c r="I23" s="478"/>
      <c r="J23" s="518"/>
      <c r="K23" s="478">
        <v>9833.33</v>
      </c>
      <c r="L23" s="478">
        <v>11100</v>
      </c>
      <c r="M23" s="478" t="e">
        <f t="shared" si="0"/>
        <v>#DIV/0!</v>
      </c>
      <c r="N23" s="478">
        <v>27.5</v>
      </c>
      <c r="O23" s="680" t="e">
        <f>N23/I23*100-100</f>
        <v>#DIV/0!</v>
      </c>
      <c r="P23" s="518">
        <f t="shared" si="1"/>
        <v>11799.996</v>
      </c>
    </row>
    <row r="24" spans="1:16" ht="25.5">
      <c r="A24" s="45" t="s">
        <v>309</v>
      </c>
      <c r="B24" s="755" t="s">
        <v>1009</v>
      </c>
      <c r="C24" s="747" t="s">
        <v>119</v>
      </c>
      <c r="D24" s="180"/>
      <c r="E24" s="180"/>
      <c r="F24" s="180"/>
      <c r="G24" s="47"/>
      <c r="H24" s="541"/>
      <c r="I24" s="180"/>
      <c r="J24" s="408"/>
      <c r="K24" s="180">
        <v>6666.67</v>
      </c>
      <c r="L24" s="180">
        <v>7300</v>
      </c>
      <c r="M24" s="180" t="e">
        <f t="shared" si="0"/>
        <v>#DIV/0!</v>
      </c>
      <c r="N24" s="180">
        <v>27.5</v>
      </c>
      <c r="O24" s="410" t="e">
        <f>N24/I24*100-100</f>
        <v>#DIV/0!</v>
      </c>
      <c r="P24" s="408">
        <f t="shared" si="1"/>
        <v>8000.004</v>
      </c>
    </row>
    <row r="25" spans="1:16" ht="25.5">
      <c r="A25" s="482" t="s">
        <v>310</v>
      </c>
      <c r="B25" s="752" t="s">
        <v>1010</v>
      </c>
      <c r="C25" s="691" t="s">
        <v>119</v>
      </c>
      <c r="D25" s="478"/>
      <c r="E25" s="478"/>
      <c r="F25" s="478"/>
      <c r="G25" s="748"/>
      <c r="H25" s="749"/>
      <c r="I25" s="478"/>
      <c r="J25" s="518"/>
      <c r="K25" s="478">
        <v>9666.67</v>
      </c>
      <c r="L25" s="478">
        <v>10900</v>
      </c>
      <c r="M25" s="478" t="e">
        <f t="shared" si="0"/>
        <v>#DIV/0!</v>
      </c>
      <c r="N25" s="478">
        <v>27.5</v>
      </c>
      <c r="O25" s="680" t="e">
        <f>N25/I25*100-100</f>
        <v>#DIV/0!</v>
      </c>
      <c r="P25" s="518">
        <f t="shared" si="1"/>
        <v>11600.003999999999</v>
      </c>
    </row>
    <row r="26" spans="1:16" ht="25.5">
      <c r="A26" s="45" t="s">
        <v>462</v>
      </c>
      <c r="B26" s="755" t="s">
        <v>1011</v>
      </c>
      <c r="C26" s="747" t="s">
        <v>119</v>
      </c>
      <c r="D26" s="180"/>
      <c r="E26" s="180"/>
      <c r="F26" s="180"/>
      <c r="G26" s="47"/>
      <c r="H26" s="541"/>
      <c r="I26" s="180"/>
      <c r="J26" s="408"/>
      <c r="K26" s="180">
        <v>9416.67</v>
      </c>
      <c r="L26" s="180">
        <v>10600</v>
      </c>
      <c r="M26" s="180" t="e">
        <f t="shared" si="0"/>
        <v>#DIV/0!</v>
      </c>
      <c r="N26" s="180">
        <v>27.5</v>
      </c>
      <c r="O26" s="410" t="e">
        <f>N26/I26*100-100</f>
        <v>#DIV/0!</v>
      </c>
      <c r="P26" s="408">
        <f t="shared" si="1"/>
        <v>11300.003999999999</v>
      </c>
    </row>
    <row r="27" spans="1:16" ht="25.5">
      <c r="A27" s="482" t="s">
        <v>358</v>
      </c>
      <c r="B27" s="752" t="s">
        <v>1012</v>
      </c>
      <c r="C27" s="691" t="s">
        <v>119</v>
      </c>
      <c r="D27" s="478"/>
      <c r="E27" s="478"/>
      <c r="F27" s="478"/>
      <c r="G27" s="748"/>
      <c r="H27" s="749"/>
      <c r="I27" s="478"/>
      <c r="J27" s="518"/>
      <c r="K27" s="478">
        <v>5750</v>
      </c>
      <c r="L27" s="478">
        <v>6200</v>
      </c>
      <c r="M27" s="478" t="e">
        <f t="shared" si="0"/>
        <v>#DIV/0!</v>
      </c>
      <c r="N27" s="478"/>
      <c r="O27" s="680"/>
      <c r="P27" s="518">
        <f t="shared" si="1"/>
        <v>6900</v>
      </c>
    </row>
    <row r="28" spans="1:16" ht="25.5">
      <c r="A28" s="45" t="s">
        <v>390</v>
      </c>
      <c r="B28" s="754" t="s">
        <v>1013</v>
      </c>
      <c r="C28" s="691" t="s">
        <v>119</v>
      </c>
      <c r="D28" s="180"/>
      <c r="E28" s="180"/>
      <c r="F28" s="180"/>
      <c r="G28" s="47"/>
      <c r="H28" s="541"/>
      <c r="I28" s="180"/>
      <c r="J28" s="408"/>
      <c r="K28" s="473">
        <v>9416.67</v>
      </c>
      <c r="L28" s="473">
        <v>10600</v>
      </c>
      <c r="M28" s="473" t="e">
        <f t="shared" si="0"/>
        <v>#DIV/0!</v>
      </c>
      <c r="N28" s="473">
        <v>50</v>
      </c>
      <c r="O28" s="680" t="e">
        <f>N28/I28*100-100</f>
        <v>#DIV/0!</v>
      </c>
      <c r="P28" s="548">
        <f t="shared" si="1"/>
        <v>11300.003999999999</v>
      </c>
    </row>
    <row r="29" spans="1:16" ht="25.5">
      <c r="A29" s="537" t="s">
        <v>391</v>
      </c>
      <c r="B29" s="756" t="s">
        <v>1014</v>
      </c>
      <c r="C29" s="697" t="s">
        <v>119</v>
      </c>
      <c r="D29" s="531"/>
      <c r="E29" s="531"/>
      <c r="F29" s="531"/>
      <c r="G29" s="543"/>
      <c r="H29" s="544"/>
      <c r="I29" s="531"/>
      <c r="J29" s="538"/>
      <c r="K29" s="180">
        <v>12166.67</v>
      </c>
      <c r="L29" s="180">
        <v>13800</v>
      </c>
      <c r="M29" s="180" t="e">
        <f t="shared" si="0"/>
        <v>#DIV/0!</v>
      </c>
      <c r="N29" s="180">
        <v>30</v>
      </c>
      <c r="O29" s="751" t="e">
        <f>N29/I29*100-100</f>
        <v>#DIV/0!</v>
      </c>
      <c r="P29" s="408">
        <f t="shared" si="1"/>
        <v>14600.003999999999</v>
      </c>
    </row>
    <row r="30" spans="1:16" ht="25.5">
      <c r="A30" s="482" t="s">
        <v>392</v>
      </c>
      <c r="B30" s="752" t="s">
        <v>1015</v>
      </c>
      <c r="C30" s="691" t="s">
        <v>119</v>
      </c>
      <c r="D30" s="478"/>
      <c r="E30" s="478"/>
      <c r="F30" s="478"/>
      <c r="G30" s="748"/>
      <c r="H30" s="749"/>
      <c r="I30" s="478"/>
      <c r="J30" s="518"/>
      <c r="K30" s="478">
        <v>7500</v>
      </c>
      <c r="L30" s="478">
        <v>8300</v>
      </c>
      <c r="M30" s="478" t="e">
        <f t="shared" si="0"/>
        <v>#DIV/0!</v>
      </c>
      <c r="N30" s="478">
        <v>26.67</v>
      </c>
      <c r="O30" s="680" t="e">
        <f>N30/I30*100-100</f>
        <v>#DIV/0!</v>
      </c>
      <c r="P30" s="518">
        <f t="shared" si="1"/>
        <v>9000</v>
      </c>
    </row>
    <row r="31" spans="1:16" ht="25.5">
      <c r="A31" s="482" t="s">
        <v>395</v>
      </c>
      <c r="B31" s="752" t="s">
        <v>1016</v>
      </c>
      <c r="C31" s="691" t="s">
        <v>119</v>
      </c>
      <c r="D31" s="478"/>
      <c r="E31" s="478"/>
      <c r="F31" s="478"/>
      <c r="G31" s="748"/>
      <c r="H31" s="749"/>
      <c r="I31" s="478"/>
      <c r="J31" s="518"/>
      <c r="K31" s="478">
        <v>11250</v>
      </c>
      <c r="L31" s="478">
        <v>12700</v>
      </c>
      <c r="M31" s="478" t="e">
        <f t="shared" si="0"/>
        <v>#DIV/0!</v>
      </c>
      <c r="N31" s="478">
        <v>27.5</v>
      </c>
      <c r="O31" s="680" t="e">
        <f>N31/I31*100-100</f>
        <v>#DIV/0!</v>
      </c>
      <c r="P31" s="518">
        <f t="shared" si="1"/>
        <v>13500</v>
      </c>
    </row>
    <row r="32" spans="1:16" ht="25.5">
      <c r="A32" s="45" t="s">
        <v>396</v>
      </c>
      <c r="B32" s="754" t="s">
        <v>1017</v>
      </c>
      <c r="C32" s="691" t="s">
        <v>119</v>
      </c>
      <c r="D32" s="180"/>
      <c r="E32" s="180"/>
      <c r="F32" s="180"/>
      <c r="G32" s="47"/>
      <c r="H32" s="541"/>
      <c r="I32" s="180"/>
      <c r="J32" s="408"/>
      <c r="K32" s="473">
        <v>9416.67</v>
      </c>
      <c r="L32" s="473">
        <v>10600</v>
      </c>
      <c r="M32" s="473" t="e">
        <f t="shared" si="0"/>
        <v>#DIV/0!</v>
      </c>
      <c r="N32" s="473">
        <v>27.5</v>
      </c>
      <c r="O32" s="680" t="e">
        <f>N32/I32*100-100</f>
        <v>#DIV/0!</v>
      </c>
      <c r="P32" s="408">
        <f t="shared" si="1"/>
        <v>11300.003999999999</v>
      </c>
    </row>
    <row r="33" spans="1:16" ht="12.75">
      <c r="A33" s="537" t="s">
        <v>397</v>
      </c>
      <c r="B33" s="549" t="s">
        <v>1018</v>
      </c>
      <c r="C33" s="842" t="s">
        <v>119</v>
      </c>
      <c r="D33" s="531"/>
      <c r="E33" s="531"/>
      <c r="F33" s="531"/>
      <c r="G33" s="543"/>
      <c r="H33" s="544"/>
      <c r="I33" s="531"/>
      <c r="J33" s="538"/>
      <c r="K33" s="531"/>
      <c r="L33" s="531"/>
      <c r="M33" s="531"/>
      <c r="N33" s="531"/>
      <c r="O33" s="478"/>
      <c r="P33" s="538"/>
    </row>
    <row r="34" spans="1:16" ht="12.75">
      <c r="A34" s="45"/>
      <c r="B34" s="698" t="s">
        <v>323</v>
      </c>
      <c r="C34" s="843"/>
      <c r="D34" s="180">
        <v>9322.037627118645</v>
      </c>
      <c r="E34" s="180">
        <v>11677.97</v>
      </c>
      <c r="F34" s="180">
        <f>D34+847.45</f>
        <v>10169.487627118646</v>
      </c>
      <c r="G34" s="47">
        <f aca="true" t="shared" si="2" ref="G34:G48">F34/D34</f>
        <v>1.0909082363639782</v>
      </c>
      <c r="H34" s="541">
        <f aca="true" t="shared" si="3" ref="H34:H48">F34*1.18</f>
        <v>11999.995400000002</v>
      </c>
      <c r="I34" s="180">
        <v>25.42</v>
      </c>
      <c r="J34" s="408">
        <f>F34*1.18</f>
        <v>11999.995400000002</v>
      </c>
      <c r="K34" s="180">
        <v>11250</v>
      </c>
      <c r="L34" s="180">
        <v>12700</v>
      </c>
      <c r="M34" s="180">
        <f>L34/J34*100-100</f>
        <v>5.833373902793326</v>
      </c>
      <c r="N34" s="180">
        <v>27.5</v>
      </c>
      <c r="O34" s="478">
        <f aca="true" t="shared" si="4" ref="O34:O40">N34/I34*100-100</f>
        <v>8.182533438237598</v>
      </c>
      <c r="P34" s="408">
        <f aca="true" t="shared" si="5" ref="P34:P73">K34*1.2</f>
        <v>13500</v>
      </c>
    </row>
    <row r="35" spans="1:16" ht="12.75">
      <c r="A35" s="45"/>
      <c r="B35" s="698" t="s">
        <v>324</v>
      </c>
      <c r="C35" s="843"/>
      <c r="D35" s="180">
        <v>8474.577627118644</v>
      </c>
      <c r="E35" s="180">
        <v>10423.73</v>
      </c>
      <c r="F35" s="180">
        <f>D35+847.46</f>
        <v>9322.037627118643</v>
      </c>
      <c r="G35" s="47">
        <f t="shared" si="2"/>
        <v>1.1000002639999578</v>
      </c>
      <c r="H35" s="541">
        <f t="shared" si="3"/>
        <v>11000.004399999998</v>
      </c>
      <c r="I35" s="180">
        <v>25.42</v>
      </c>
      <c r="J35" s="408">
        <f>F35*1.18</f>
        <v>11000.004399999998</v>
      </c>
      <c r="K35" s="180">
        <v>10416.67</v>
      </c>
      <c r="L35" s="180">
        <v>11700</v>
      </c>
      <c r="M35" s="180">
        <f>L35/J35*100-100</f>
        <v>6.363593818198865</v>
      </c>
      <c r="N35" s="180">
        <v>27.5</v>
      </c>
      <c r="O35" s="478">
        <f t="shared" si="4"/>
        <v>8.182533438237598</v>
      </c>
      <c r="P35" s="408">
        <f t="shared" si="5"/>
        <v>12500.003999999999</v>
      </c>
    </row>
    <row r="36" spans="1:16" ht="12.75">
      <c r="A36" s="545"/>
      <c r="B36" s="695" t="s">
        <v>204</v>
      </c>
      <c r="C36" s="844"/>
      <c r="D36" s="473">
        <v>5932.207627118644</v>
      </c>
      <c r="E36" s="473">
        <v>3813.56</v>
      </c>
      <c r="F36" s="473">
        <f>D36+847.45</f>
        <v>6779.657627118644</v>
      </c>
      <c r="G36" s="546">
        <f t="shared" si="2"/>
        <v>1.142855755103032</v>
      </c>
      <c r="H36" s="547">
        <f t="shared" si="3"/>
        <v>7999.995999999999</v>
      </c>
      <c r="I36" s="473">
        <v>25.42</v>
      </c>
      <c r="J36" s="548">
        <f>F36*1.18</f>
        <v>7999.995999999999</v>
      </c>
      <c r="K36" s="473">
        <v>7666.67</v>
      </c>
      <c r="L36" s="473">
        <v>8500</v>
      </c>
      <c r="M36" s="473">
        <f>L36/J36*100-100</f>
        <v>6.250053125026582</v>
      </c>
      <c r="N36" s="473">
        <v>27.5</v>
      </c>
      <c r="O36" s="478">
        <f t="shared" si="4"/>
        <v>8.182533438237598</v>
      </c>
      <c r="P36" s="548">
        <f t="shared" si="5"/>
        <v>9200.003999999999</v>
      </c>
    </row>
    <row r="37" spans="1:16" ht="38.25">
      <c r="A37" s="45" t="s">
        <v>398</v>
      </c>
      <c r="B37" s="755" t="s">
        <v>1019</v>
      </c>
      <c r="C37" s="697" t="s">
        <v>119</v>
      </c>
      <c r="D37" s="180"/>
      <c r="E37" s="180"/>
      <c r="F37" s="180"/>
      <c r="G37" s="47"/>
      <c r="H37" s="541"/>
      <c r="I37" s="180"/>
      <c r="J37" s="408"/>
      <c r="K37" s="180">
        <v>9000</v>
      </c>
      <c r="L37" s="180">
        <v>10100</v>
      </c>
      <c r="M37" s="180" t="e">
        <f aca="true" t="shared" si="6" ref="M37:M44">L37/J37*100-100</f>
        <v>#DIV/0!</v>
      </c>
      <c r="N37" s="180">
        <v>27.5</v>
      </c>
      <c r="O37" s="751" t="e">
        <f t="shared" si="4"/>
        <v>#DIV/0!</v>
      </c>
      <c r="P37" s="408">
        <f t="shared" si="5"/>
        <v>10800</v>
      </c>
    </row>
    <row r="38" spans="1:16" ht="38.25">
      <c r="A38" s="482" t="s">
        <v>202</v>
      </c>
      <c r="B38" s="752" t="s">
        <v>1020</v>
      </c>
      <c r="C38" s="691" t="s">
        <v>119</v>
      </c>
      <c r="D38" s="478"/>
      <c r="E38" s="478"/>
      <c r="F38" s="478"/>
      <c r="G38" s="748"/>
      <c r="H38" s="749"/>
      <c r="I38" s="478"/>
      <c r="J38" s="518"/>
      <c r="K38" s="478">
        <v>10250</v>
      </c>
      <c r="L38" s="478">
        <v>10600</v>
      </c>
      <c r="M38" s="478" t="e">
        <f t="shared" si="6"/>
        <v>#DIV/0!</v>
      </c>
      <c r="N38" s="478">
        <v>34.17</v>
      </c>
      <c r="O38" s="680" t="e">
        <f t="shared" si="4"/>
        <v>#DIV/0!</v>
      </c>
      <c r="P38" s="518">
        <f t="shared" si="5"/>
        <v>12300</v>
      </c>
    </row>
    <row r="39" spans="1:16" ht="25.5">
      <c r="A39" s="45" t="s">
        <v>174</v>
      </c>
      <c r="B39" s="755" t="s">
        <v>1021</v>
      </c>
      <c r="C39" s="697" t="s">
        <v>119</v>
      </c>
      <c r="D39" s="180"/>
      <c r="E39" s="180"/>
      <c r="F39" s="180"/>
      <c r="G39" s="47"/>
      <c r="H39" s="541"/>
      <c r="I39" s="180"/>
      <c r="J39" s="408"/>
      <c r="K39" s="180">
        <v>11333.33</v>
      </c>
      <c r="L39" s="180">
        <v>12800</v>
      </c>
      <c r="M39" s="180" t="e">
        <f t="shared" si="6"/>
        <v>#DIV/0!</v>
      </c>
      <c r="N39" s="180">
        <v>27.5</v>
      </c>
      <c r="O39" s="751" t="e">
        <f t="shared" si="4"/>
        <v>#DIV/0!</v>
      </c>
      <c r="P39" s="408">
        <f t="shared" si="5"/>
        <v>13599.996</v>
      </c>
    </row>
    <row r="40" spans="1:16" ht="25.5">
      <c r="A40" s="482" t="s">
        <v>175</v>
      </c>
      <c r="B40" s="752" t="s">
        <v>1022</v>
      </c>
      <c r="C40" s="691" t="s">
        <v>119</v>
      </c>
      <c r="D40" s="478"/>
      <c r="E40" s="478"/>
      <c r="F40" s="478"/>
      <c r="G40" s="748"/>
      <c r="H40" s="749"/>
      <c r="I40" s="478"/>
      <c r="J40" s="518"/>
      <c r="K40" s="478">
        <v>8500</v>
      </c>
      <c r="L40" s="478">
        <v>9500</v>
      </c>
      <c r="M40" s="478" t="e">
        <f t="shared" si="6"/>
        <v>#DIV/0!</v>
      </c>
      <c r="N40" s="478">
        <v>27.5</v>
      </c>
      <c r="O40" s="680" t="e">
        <f t="shared" si="4"/>
        <v>#DIV/0!</v>
      </c>
      <c r="P40" s="518">
        <f t="shared" si="5"/>
        <v>10200</v>
      </c>
    </row>
    <row r="41" spans="1:16" ht="25.5">
      <c r="A41" s="45" t="s">
        <v>176</v>
      </c>
      <c r="B41" s="755" t="s">
        <v>151</v>
      </c>
      <c r="C41" s="697" t="s">
        <v>119</v>
      </c>
      <c r="D41" s="180"/>
      <c r="E41" s="180"/>
      <c r="F41" s="180"/>
      <c r="G41" s="47"/>
      <c r="H41" s="541"/>
      <c r="I41" s="180"/>
      <c r="J41" s="408"/>
      <c r="K41" s="180">
        <v>5250</v>
      </c>
      <c r="L41" s="180">
        <v>5600</v>
      </c>
      <c r="M41" s="180" t="e">
        <f t="shared" si="6"/>
        <v>#DIV/0!</v>
      </c>
      <c r="N41" s="180"/>
      <c r="O41" s="751"/>
      <c r="P41" s="408">
        <f t="shared" si="5"/>
        <v>6300</v>
      </c>
    </row>
    <row r="42" spans="1:16" ht="25.5">
      <c r="A42" s="482" t="s">
        <v>177</v>
      </c>
      <c r="B42" s="752" t="s">
        <v>401</v>
      </c>
      <c r="C42" s="691" t="s">
        <v>119</v>
      </c>
      <c r="D42" s="478"/>
      <c r="E42" s="518"/>
      <c r="F42" s="478"/>
      <c r="G42" s="748"/>
      <c r="H42" s="749"/>
      <c r="I42" s="478"/>
      <c r="J42" s="518"/>
      <c r="K42" s="478">
        <v>4833.33</v>
      </c>
      <c r="L42" s="478">
        <v>5200</v>
      </c>
      <c r="M42" s="478" t="e">
        <f t="shared" si="6"/>
        <v>#DIV/0!</v>
      </c>
      <c r="N42" s="478">
        <v>56.67</v>
      </c>
      <c r="O42" s="680" t="e">
        <f>N42/I42*100-100</f>
        <v>#DIV/0!</v>
      </c>
      <c r="P42" s="518">
        <f t="shared" si="5"/>
        <v>5799.996</v>
      </c>
    </row>
    <row r="43" spans="1:16" ht="25.5">
      <c r="A43" s="537" t="s">
        <v>178</v>
      </c>
      <c r="B43" s="752" t="s">
        <v>55</v>
      </c>
      <c r="C43" s="691" t="s">
        <v>119</v>
      </c>
      <c r="D43" s="531"/>
      <c r="E43" s="536"/>
      <c r="F43" s="531"/>
      <c r="G43" s="543"/>
      <c r="H43" s="544"/>
      <c r="I43" s="537"/>
      <c r="J43" s="538"/>
      <c r="K43" s="473">
        <v>4750</v>
      </c>
      <c r="L43" s="473">
        <v>5100</v>
      </c>
      <c r="M43" s="473" t="e">
        <f t="shared" si="6"/>
        <v>#DIV/0!</v>
      </c>
      <c r="N43" s="180">
        <v>56.67</v>
      </c>
      <c r="O43" s="751" t="e">
        <f>N43/I43*100-100</f>
        <v>#DIV/0!</v>
      </c>
      <c r="P43" s="408">
        <f t="shared" si="5"/>
        <v>5700</v>
      </c>
    </row>
    <row r="44" spans="1:16" ht="25.5">
      <c r="A44" s="537" t="s">
        <v>179</v>
      </c>
      <c r="B44" s="752" t="s">
        <v>1023</v>
      </c>
      <c r="C44" s="691" t="s">
        <v>119</v>
      </c>
      <c r="D44" s="531"/>
      <c r="E44" s="536"/>
      <c r="F44" s="531"/>
      <c r="G44" s="543"/>
      <c r="H44" s="544"/>
      <c r="I44" s="536"/>
      <c r="J44" s="538"/>
      <c r="K44" s="473">
        <v>6750</v>
      </c>
      <c r="L44" s="473">
        <v>7400</v>
      </c>
      <c r="M44" s="473" t="e">
        <f t="shared" si="6"/>
        <v>#DIV/0!</v>
      </c>
      <c r="N44" s="478"/>
      <c r="O44" s="680"/>
      <c r="P44" s="518">
        <f t="shared" si="5"/>
        <v>8100</v>
      </c>
    </row>
    <row r="45" spans="1:16" ht="25.5">
      <c r="A45" s="537" t="s">
        <v>180</v>
      </c>
      <c r="B45" s="752" t="s">
        <v>1024</v>
      </c>
      <c r="C45" s="691" t="s">
        <v>119</v>
      </c>
      <c r="D45" s="531">
        <f>6000/1.18</f>
        <v>5084.745762711865</v>
      </c>
      <c r="E45" s="536"/>
      <c r="F45" s="531">
        <f>D45+847.46</f>
        <v>5932.205762711865</v>
      </c>
      <c r="G45" s="543">
        <f t="shared" si="2"/>
        <v>1.1666671333333334</v>
      </c>
      <c r="H45" s="544">
        <f t="shared" si="3"/>
        <v>7000.0028</v>
      </c>
      <c r="I45" s="536"/>
      <c r="J45" s="538">
        <f>F45*1.18</f>
        <v>7000.0028</v>
      </c>
      <c r="K45" s="473">
        <v>6750</v>
      </c>
      <c r="L45" s="473"/>
      <c r="M45" s="473"/>
      <c r="N45" s="473"/>
      <c r="O45" s="680"/>
      <c r="P45" s="408">
        <f t="shared" si="5"/>
        <v>8100</v>
      </c>
    </row>
    <row r="46" spans="1:16" ht="25.5">
      <c r="A46" s="537" t="s">
        <v>183</v>
      </c>
      <c r="B46" s="756" t="s">
        <v>1025</v>
      </c>
      <c r="C46" s="697" t="s">
        <v>119</v>
      </c>
      <c r="D46" s="550">
        <f>7000/1.18</f>
        <v>5932.203389830509</v>
      </c>
      <c r="E46" s="536"/>
      <c r="F46" s="531">
        <f>D46+847.46</f>
        <v>6779.663389830509</v>
      </c>
      <c r="G46" s="543">
        <f t="shared" si="2"/>
        <v>1.1428575428571428</v>
      </c>
      <c r="H46" s="544">
        <f t="shared" si="3"/>
        <v>8000.0028</v>
      </c>
      <c r="I46" s="536"/>
      <c r="J46" s="538">
        <f>F46*1.18</f>
        <v>8000.0028</v>
      </c>
      <c r="K46" s="180">
        <v>7666.67</v>
      </c>
      <c r="L46" s="180"/>
      <c r="M46" s="180"/>
      <c r="N46" s="180"/>
      <c r="O46" s="751"/>
      <c r="P46" s="518">
        <f t="shared" si="5"/>
        <v>9200.003999999999</v>
      </c>
    </row>
    <row r="47" spans="1:16" ht="25.5">
      <c r="A47" s="482" t="s">
        <v>184</v>
      </c>
      <c r="B47" s="752" t="s">
        <v>1026</v>
      </c>
      <c r="C47" s="691" t="s">
        <v>119</v>
      </c>
      <c r="D47" s="478">
        <v>4237.29</v>
      </c>
      <c r="E47" s="478">
        <v>4661.02</v>
      </c>
      <c r="F47" s="476">
        <f>D47+847.46-169.5</f>
        <v>4915.25</v>
      </c>
      <c r="G47" s="748">
        <f t="shared" si="2"/>
        <v>1.1599984896006645</v>
      </c>
      <c r="H47" s="749">
        <f t="shared" si="3"/>
        <v>5799.995</v>
      </c>
      <c r="I47" s="479"/>
      <c r="J47" s="518">
        <f>F47*1.18</f>
        <v>5799.995</v>
      </c>
      <c r="K47" s="478">
        <v>5750</v>
      </c>
      <c r="L47" s="478"/>
      <c r="M47" s="478"/>
      <c r="N47" s="478"/>
      <c r="O47" s="680"/>
      <c r="P47" s="518">
        <f t="shared" si="5"/>
        <v>6900</v>
      </c>
    </row>
    <row r="48" spans="1:16" ht="25.5">
      <c r="A48" s="45" t="s">
        <v>185</v>
      </c>
      <c r="B48" s="754" t="s">
        <v>1027</v>
      </c>
      <c r="C48" s="696" t="s">
        <v>119</v>
      </c>
      <c r="D48" s="180">
        <f>8000/1.18</f>
        <v>6779.661016949153</v>
      </c>
      <c r="E48" s="56"/>
      <c r="F48" s="180">
        <f>D48+847.46</f>
        <v>7627.121016949153</v>
      </c>
      <c r="G48" s="47">
        <f t="shared" si="2"/>
        <v>1.12500035</v>
      </c>
      <c r="H48" s="541">
        <f t="shared" si="3"/>
        <v>9000.0028</v>
      </c>
      <c r="I48" s="56"/>
      <c r="J48" s="408">
        <f>F48*1.18</f>
        <v>9000.0028</v>
      </c>
      <c r="K48" s="473">
        <v>8583.33</v>
      </c>
      <c r="L48" s="473"/>
      <c r="M48" s="473"/>
      <c r="N48" s="473"/>
      <c r="O48" s="679"/>
      <c r="P48" s="518">
        <f t="shared" si="5"/>
        <v>10299.996</v>
      </c>
    </row>
    <row r="49" spans="1:16" ht="25.5">
      <c r="A49" s="537" t="s">
        <v>186</v>
      </c>
      <c r="B49" s="752" t="s">
        <v>1028</v>
      </c>
      <c r="C49" s="696" t="s">
        <v>119</v>
      </c>
      <c r="D49" s="537"/>
      <c r="E49" s="536"/>
      <c r="F49" s="536"/>
      <c r="G49" s="536"/>
      <c r="H49" s="536"/>
      <c r="I49" s="536"/>
      <c r="J49" s="538"/>
      <c r="K49" s="473">
        <v>6416.67</v>
      </c>
      <c r="L49" s="473"/>
      <c r="M49" s="473"/>
      <c r="N49" s="473"/>
      <c r="P49" s="548">
        <f t="shared" si="5"/>
        <v>7700.004</v>
      </c>
    </row>
    <row r="50" spans="1:16" ht="79.5" customHeight="1">
      <c r="A50" s="482" t="s">
        <v>253</v>
      </c>
      <c r="B50" s="752" t="s">
        <v>679</v>
      </c>
      <c r="C50" s="552" t="s">
        <v>119</v>
      </c>
      <c r="D50" s="482"/>
      <c r="E50" s="479"/>
      <c r="F50" s="479"/>
      <c r="G50" s="479"/>
      <c r="H50" s="479"/>
      <c r="I50" s="479"/>
      <c r="J50" s="518"/>
      <c r="K50" s="473">
        <v>8916.67</v>
      </c>
      <c r="L50" s="478"/>
      <c r="M50" s="478"/>
      <c r="N50" s="478"/>
      <c r="P50" s="408">
        <f t="shared" si="5"/>
        <v>10700.003999999999</v>
      </c>
    </row>
    <row r="51" spans="1:16" ht="51">
      <c r="A51" s="482" t="s">
        <v>254</v>
      </c>
      <c r="B51" s="752" t="s">
        <v>680</v>
      </c>
      <c r="C51" s="552" t="s">
        <v>119</v>
      </c>
      <c r="D51" s="482"/>
      <c r="E51" s="479"/>
      <c r="F51" s="479"/>
      <c r="G51" s="479"/>
      <c r="H51" s="479"/>
      <c r="I51" s="479"/>
      <c r="J51" s="518"/>
      <c r="K51" s="473">
        <v>13083.33</v>
      </c>
      <c r="L51" s="478"/>
      <c r="M51" s="478"/>
      <c r="N51" s="478"/>
      <c r="P51" s="518">
        <f t="shared" si="5"/>
        <v>15699.996</v>
      </c>
    </row>
    <row r="52" spans="1:16" ht="83.25" customHeight="1">
      <c r="A52" s="482" t="s">
        <v>236</v>
      </c>
      <c r="B52" s="554" t="s">
        <v>681</v>
      </c>
      <c r="C52" s="552" t="s">
        <v>119</v>
      </c>
      <c r="D52" s="482"/>
      <c r="E52" s="479"/>
      <c r="F52" s="479"/>
      <c r="G52" s="479"/>
      <c r="H52" s="479"/>
      <c r="I52" s="479"/>
      <c r="J52" s="518"/>
      <c r="K52" s="473">
        <v>13083.33</v>
      </c>
      <c r="L52" s="478"/>
      <c r="M52" s="478"/>
      <c r="N52" s="478"/>
      <c r="P52" s="408">
        <f t="shared" si="5"/>
        <v>15699.996</v>
      </c>
    </row>
    <row r="53" spans="1:16" ht="25.5">
      <c r="A53" s="482" t="s">
        <v>237</v>
      </c>
      <c r="B53" s="554" t="s">
        <v>682</v>
      </c>
      <c r="C53" s="552" t="s">
        <v>119</v>
      </c>
      <c r="D53" s="482"/>
      <c r="E53" s="479"/>
      <c r="F53" s="479"/>
      <c r="G53" s="479"/>
      <c r="H53" s="479"/>
      <c r="I53" s="479"/>
      <c r="J53" s="518"/>
      <c r="K53" s="473">
        <v>13083.33</v>
      </c>
      <c r="L53" s="478"/>
      <c r="M53" s="478"/>
      <c r="N53" s="478"/>
      <c r="P53" s="518">
        <f t="shared" si="5"/>
        <v>15699.996</v>
      </c>
    </row>
    <row r="54" spans="1:16" ht="38.25">
      <c r="A54" s="482" t="s">
        <v>128</v>
      </c>
      <c r="B54" s="554" t="s">
        <v>683</v>
      </c>
      <c r="C54" s="552" t="s">
        <v>119</v>
      </c>
      <c r="D54" s="482"/>
      <c r="E54" s="479"/>
      <c r="F54" s="479"/>
      <c r="G54" s="479"/>
      <c r="H54" s="479"/>
      <c r="I54" s="479"/>
      <c r="J54" s="518"/>
      <c r="K54" s="473">
        <v>13083.33</v>
      </c>
      <c r="L54" s="478"/>
      <c r="M54" s="478"/>
      <c r="N54" s="478"/>
      <c r="P54" s="518">
        <f t="shared" si="5"/>
        <v>15699.996</v>
      </c>
    </row>
    <row r="55" spans="1:16" ht="38.25">
      <c r="A55" s="482" t="s">
        <v>129</v>
      </c>
      <c r="B55" s="554" t="s">
        <v>684</v>
      </c>
      <c r="C55" s="552" t="s">
        <v>119</v>
      </c>
      <c r="D55" s="482"/>
      <c r="E55" s="479"/>
      <c r="F55" s="479"/>
      <c r="G55" s="479"/>
      <c r="H55" s="479"/>
      <c r="I55" s="479"/>
      <c r="J55" s="518"/>
      <c r="K55" s="473">
        <v>13083.33</v>
      </c>
      <c r="L55" s="478"/>
      <c r="M55" s="478"/>
      <c r="N55" s="478"/>
      <c r="P55" s="518">
        <f t="shared" si="5"/>
        <v>15699.996</v>
      </c>
    </row>
    <row r="56" spans="1:16" ht="51">
      <c r="A56" s="482" t="s">
        <v>584</v>
      </c>
      <c r="B56" s="554" t="s">
        <v>685</v>
      </c>
      <c r="C56" s="552" t="s">
        <v>119</v>
      </c>
      <c r="D56" s="482"/>
      <c r="E56" s="479"/>
      <c r="F56" s="479"/>
      <c r="G56" s="479"/>
      <c r="H56" s="479"/>
      <c r="I56" s="479"/>
      <c r="J56" s="518"/>
      <c r="K56" s="473">
        <v>8916.67</v>
      </c>
      <c r="L56" s="478"/>
      <c r="M56" s="478"/>
      <c r="N56" s="478"/>
      <c r="P56" s="518">
        <f t="shared" si="5"/>
        <v>10700.003999999999</v>
      </c>
    </row>
    <row r="57" spans="1:16" ht="51">
      <c r="A57" s="482" t="s">
        <v>631</v>
      </c>
      <c r="B57" s="554" t="s">
        <v>686</v>
      </c>
      <c r="C57" s="552" t="s">
        <v>119</v>
      </c>
      <c r="D57" s="482"/>
      <c r="E57" s="479"/>
      <c r="F57" s="479"/>
      <c r="G57" s="479"/>
      <c r="H57" s="479"/>
      <c r="I57" s="479"/>
      <c r="J57" s="518"/>
      <c r="K57" s="478">
        <v>10666.67</v>
      </c>
      <c r="L57" s="478"/>
      <c r="M57" s="478"/>
      <c r="N57" s="478"/>
      <c r="P57" s="518">
        <f t="shared" si="5"/>
        <v>12800.003999999999</v>
      </c>
    </row>
    <row r="58" spans="1:16" ht="38.25">
      <c r="A58" s="537" t="s">
        <v>632</v>
      </c>
      <c r="B58" s="619" t="s">
        <v>744</v>
      </c>
      <c r="C58" s="620" t="s">
        <v>119</v>
      </c>
      <c r="D58" s="537"/>
      <c r="E58" s="536"/>
      <c r="F58" s="536"/>
      <c r="G58" s="536"/>
      <c r="H58" s="536"/>
      <c r="I58" s="536"/>
      <c r="J58" s="538"/>
      <c r="K58" s="531">
        <v>6000</v>
      </c>
      <c r="L58" s="531"/>
      <c r="M58" s="531"/>
      <c r="N58" s="531"/>
      <c r="P58" s="518">
        <f t="shared" si="5"/>
        <v>7200</v>
      </c>
    </row>
    <row r="59" spans="1:16" ht="25.5">
      <c r="A59" s="482" t="s">
        <v>633</v>
      </c>
      <c r="B59" s="554" t="s">
        <v>745</v>
      </c>
      <c r="C59" s="620" t="s">
        <v>119</v>
      </c>
      <c r="D59" s="482"/>
      <c r="E59" s="479"/>
      <c r="F59" s="479"/>
      <c r="G59" s="479"/>
      <c r="H59" s="479"/>
      <c r="I59" s="479"/>
      <c r="J59" s="518"/>
      <c r="K59" s="478">
        <v>4666.67</v>
      </c>
      <c r="L59" s="478"/>
      <c r="M59" s="478"/>
      <c r="N59" s="478"/>
      <c r="P59" s="518">
        <f t="shared" si="5"/>
        <v>5600.004</v>
      </c>
    </row>
    <row r="60" spans="1:16" ht="25.5">
      <c r="A60" s="482" t="s">
        <v>746</v>
      </c>
      <c r="B60" s="554" t="s">
        <v>747</v>
      </c>
      <c r="C60" s="620" t="s">
        <v>119</v>
      </c>
      <c r="D60" s="482"/>
      <c r="E60" s="479"/>
      <c r="F60" s="479"/>
      <c r="G60" s="479"/>
      <c r="H60" s="479"/>
      <c r="I60" s="479"/>
      <c r="J60" s="518"/>
      <c r="K60" s="478">
        <v>4666.67</v>
      </c>
      <c r="L60" s="478"/>
      <c r="M60" s="478"/>
      <c r="N60" s="478"/>
      <c r="P60" s="518">
        <f t="shared" si="5"/>
        <v>5600.004</v>
      </c>
    </row>
    <row r="61" spans="1:16" ht="25.5">
      <c r="A61" s="482" t="s">
        <v>634</v>
      </c>
      <c r="B61" s="554" t="s">
        <v>748</v>
      </c>
      <c r="C61" s="620" t="s">
        <v>119</v>
      </c>
      <c r="D61" s="482"/>
      <c r="E61" s="479"/>
      <c r="F61" s="479"/>
      <c r="G61" s="479"/>
      <c r="H61" s="479"/>
      <c r="I61" s="479"/>
      <c r="J61" s="518"/>
      <c r="K61" s="478">
        <v>4250</v>
      </c>
      <c r="L61" s="478"/>
      <c r="M61" s="478"/>
      <c r="N61" s="478"/>
      <c r="P61" s="518">
        <f t="shared" si="5"/>
        <v>5100</v>
      </c>
    </row>
    <row r="62" spans="1:16" ht="25.5">
      <c r="A62" s="482" t="s">
        <v>635</v>
      </c>
      <c r="B62" s="554" t="s">
        <v>749</v>
      </c>
      <c r="C62" s="620" t="s">
        <v>119</v>
      </c>
      <c r="D62" s="482"/>
      <c r="E62" s="479"/>
      <c r="F62" s="479"/>
      <c r="G62" s="479"/>
      <c r="H62" s="479"/>
      <c r="I62" s="479"/>
      <c r="J62" s="518"/>
      <c r="K62" s="478">
        <v>15333.33</v>
      </c>
      <c r="L62" s="478"/>
      <c r="M62" s="478"/>
      <c r="N62" s="478"/>
      <c r="P62" s="518">
        <f t="shared" si="5"/>
        <v>18399.996</v>
      </c>
    </row>
    <row r="63" spans="1:16" ht="25.5">
      <c r="A63" s="482" t="s">
        <v>636</v>
      </c>
      <c r="B63" s="554" t="s">
        <v>750</v>
      </c>
      <c r="C63" s="620" t="s">
        <v>119</v>
      </c>
      <c r="D63" s="482"/>
      <c r="E63" s="479"/>
      <c r="F63" s="479"/>
      <c r="G63" s="479"/>
      <c r="H63" s="479"/>
      <c r="I63" s="479"/>
      <c r="J63" s="518"/>
      <c r="K63" s="478">
        <v>4666.67</v>
      </c>
      <c r="L63" s="478"/>
      <c r="M63" s="478"/>
      <c r="N63" s="478"/>
      <c r="P63" s="518">
        <f t="shared" si="5"/>
        <v>5600.004</v>
      </c>
    </row>
    <row r="64" spans="1:16" ht="25.5">
      <c r="A64" s="482" t="s">
        <v>637</v>
      </c>
      <c r="B64" s="554" t="s">
        <v>751</v>
      </c>
      <c r="C64" s="620" t="s">
        <v>119</v>
      </c>
      <c r="D64" s="482"/>
      <c r="E64" s="479"/>
      <c r="F64" s="479"/>
      <c r="G64" s="479"/>
      <c r="H64" s="479"/>
      <c r="I64" s="479"/>
      <c r="J64" s="518"/>
      <c r="K64" s="478">
        <v>4250</v>
      </c>
      <c r="L64" s="478"/>
      <c r="M64" s="478"/>
      <c r="N64" s="478"/>
      <c r="P64" s="518">
        <f t="shared" si="5"/>
        <v>5100</v>
      </c>
    </row>
    <row r="65" spans="1:16" ht="25.5">
      <c r="A65" s="482" t="s">
        <v>638</v>
      </c>
      <c r="B65" s="554" t="s">
        <v>752</v>
      </c>
      <c r="C65" s="620" t="s">
        <v>119</v>
      </c>
      <c r="D65" s="482"/>
      <c r="E65" s="479"/>
      <c r="F65" s="479"/>
      <c r="G65" s="479"/>
      <c r="H65" s="479"/>
      <c r="I65" s="479"/>
      <c r="J65" s="518"/>
      <c r="K65" s="478">
        <v>8500</v>
      </c>
      <c r="L65" s="478"/>
      <c r="M65" s="478"/>
      <c r="N65" s="478"/>
      <c r="P65" s="518">
        <f t="shared" si="5"/>
        <v>10200</v>
      </c>
    </row>
    <row r="66" spans="1:16" ht="25.5">
      <c r="A66" s="482" t="s">
        <v>115</v>
      </c>
      <c r="B66" s="554" t="s">
        <v>753</v>
      </c>
      <c r="C66" s="620" t="s">
        <v>119</v>
      </c>
      <c r="D66" s="482"/>
      <c r="E66" s="479"/>
      <c r="F66" s="479"/>
      <c r="G66" s="479"/>
      <c r="H66" s="479"/>
      <c r="I66" s="479"/>
      <c r="J66" s="518"/>
      <c r="K66" s="478">
        <v>8500</v>
      </c>
      <c r="L66" s="478"/>
      <c r="M66" s="478"/>
      <c r="N66" s="478"/>
      <c r="P66" s="518">
        <f t="shared" si="5"/>
        <v>10200</v>
      </c>
    </row>
    <row r="67" spans="1:16" ht="25.5">
      <c r="A67" s="482" t="s">
        <v>116</v>
      </c>
      <c r="B67" s="554" t="s">
        <v>754</v>
      </c>
      <c r="C67" s="620" t="s">
        <v>119</v>
      </c>
      <c r="D67" s="482"/>
      <c r="E67" s="479"/>
      <c r="F67" s="479"/>
      <c r="G67" s="479"/>
      <c r="H67" s="479"/>
      <c r="I67" s="479"/>
      <c r="J67" s="518"/>
      <c r="K67" s="478">
        <v>7666.67</v>
      </c>
      <c r="L67" s="478"/>
      <c r="M67" s="478"/>
      <c r="N67" s="478"/>
      <c r="P67" s="518">
        <f t="shared" si="5"/>
        <v>9200.003999999999</v>
      </c>
    </row>
    <row r="68" spans="1:16" ht="25.5">
      <c r="A68" s="482" t="s">
        <v>117</v>
      </c>
      <c r="B68" s="554" t="s">
        <v>755</v>
      </c>
      <c r="C68" s="620" t="s">
        <v>119</v>
      </c>
      <c r="D68" s="482"/>
      <c r="E68" s="479"/>
      <c r="F68" s="479"/>
      <c r="G68" s="479"/>
      <c r="H68" s="479"/>
      <c r="I68" s="479"/>
      <c r="J68" s="518"/>
      <c r="K68" s="478">
        <v>7666.67</v>
      </c>
      <c r="L68" s="478"/>
      <c r="M68" s="478"/>
      <c r="N68" s="478"/>
      <c r="P68" s="518">
        <f t="shared" si="5"/>
        <v>9200.003999999999</v>
      </c>
    </row>
    <row r="69" spans="1:16" ht="25.5">
      <c r="A69" s="482" t="s">
        <v>118</v>
      </c>
      <c r="B69" s="554" t="s">
        <v>756</v>
      </c>
      <c r="C69" s="620" t="s">
        <v>119</v>
      </c>
      <c r="D69" s="482"/>
      <c r="E69" s="479"/>
      <c r="F69" s="479"/>
      <c r="G69" s="479"/>
      <c r="H69" s="479"/>
      <c r="I69" s="479"/>
      <c r="J69" s="518"/>
      <c r="K69" s="478">
        <v>10250</v>
      </c>
      <c r="L69" s="478"/>
      <c r="M69" s="478"/>
      <c r="N69" s="478"/>
      <c r="P69" s="518">
        <f t="shared" si="5"/>
        <v>12300</v>
      </c>
    </row>
    <row r="70" spans="1:16" ht="25.5">
      <c r="A70" s="482" t="s">
        <v>120</v>
      </c>
      <c r="B70" s="554" t="s">
        <v>757</v>
      </c>
      <c r="C70" s="620" t="s">
        <v>119</v>
      </c>
      <c r="D70" s="482"/>
      <c r="E70" s="479"/>
      <c r="F70" s="479"/>
      <c r="G70" s="479"/>
      <c r="H70" s="479"/>
      <c r="I70" s="479"/>
      <c r="J70" s="518"/>
      <c r="K70" s="478">
        <v>10250</v>
      </c>
      <c r="L70" s="478"/>
      <c r="M70" s="478"/>
      <c r="N70" s="478"/>
      <c r="P70" s="518">
        <f t="shared" si="5"/>
        <v>12300</v>
      </c>
    </row>
    <row r="71" spans="1:16" ht="25.5">
      <c r="A71" s="45" t="s">
        <v>121</v>
      </c>
      <c r="B71" s="542" t="s">
        <v>758</v>
      </c>
      <c r="C71" s="620" t="s">
        <v>119</v>
      </c>
      <c r="D71" s="45"/>
      <c r="E71" s="56"/>
      <c r="F71" s="56"/>
      <c r="G71" s="56"/>
      <c r="H71" s="56"/>
      <c r="I71" s="56"/>
      <c r="J71" s="408"/>
      <c r="K71" s="180">
        <v>8500</v>
      </c>
      <c r="L71" s="180"/>
      <c r="M71" s="180"/>
      <c r="N71" s="180"/>
      <c r="P71" s="518">
        <f t="shared" si="5"/>
        <v>10200</v>
      </c>
    </row>
    <row r="72" spans="1:16" ht="25.5">
      <c r="A72" s="689" t="s">
        <v>815</v>
      </c>
      <c r="B72" s="690" t="s">
        <v>816</v>
      </c>
      <c r="C72" s="691" t="s">
        <v>119</v>
      </c>
      <c r="D72" s="478"/>
      <c r="E72" s="480"/>
      <c r="F72" s="478"/>
      <c r="G72" s="692"/>
      <c r="H72" s="693"/>
      <c r="I72" s="478"/>
      <c r="J72" s="694"/>
      <c r="K72" s="680">
        <v>8083.33</v>
      </c>
      <c r="L72" s="680"/>
      <c r="M72" s="478"/>
      <c r="N72" s="478"/>
      <c r="O72" s="480"/>
      <c r="P72" s="518">
        <f t="shared" si="5"/>
        <v>9699.996</v>
      </c>
    </row>
    <row r="73" spans="1:16" ht="25.5">
      <c r="A73" s="580" t="s">
        <v>817</v>
      </c>
      <c r="B73" s="695" t="s">
        <v>818</v>
      </c>
      <c r="C73" s="696" t="s">
        <v>119</v>
      </c>
      <c r="D73" s="473"/>
      <c r="E73" s="535"/>
      <c r="F73" s="473"/>
      <c r="G73" s="574"/>
      <c r="H73" s="471"/>
      <c r="I73" s="473"/>
      <c r="J73" s="472"/>
      <c r="K73" s="680">
        <v>11916.67</v>
      </c>
      <c r="L73" s="680"/>
      <c r="M73" s="478"/>
      <c r="N73" s="478"/>
      <c r="O73" s="480"/>
      <c r="P73" s="518">
        <f t="shared" si="5"/>
        <v>14300.003999999999</v>
      </c>
    </row>
    <row r="74" spans="1:16" ht="30.75" customHeight="1">
      <c r="A74" s="579" t="s">
        <v>819</v>
      </c>
      <c r="B74" s="549" t="s">
        <v>820</v>
      </c>
      <c r="C74" s="697"/>
      <c r="D74" s="531"/>
      <c r="E74" s="553"/>
      <c r="F74" s="531"/>
      <c r="G74" s="571"/>
      <c r="H74" s="532"/>
      <c r="I74" s="531"/>
      <c r="J74" s="533"/>
      <c r="K74" s="410"/>
      <c r="L74" s="410"/>
      <c r="M74" s="180"/>
      <c r="N74" s="180"/>
      <c r="P74" s="705"/>
    </row>
    <row r="75" spans="1:16" ht="24" customHeight="1">
      <c r="A75" s="103"/>
      <c r="B75" s="698" t="s">
        <v>821</v>
      </c>
      <c r="C75" s="581" t="s">
        <v>119</v>
      </c>
      <c r="D75" s="180"/>
      <c r="E75" s="298"/>
      <c r="F75" s="180"/>
      <c r="G75" s="85"/>
      <c r="H75" s="540"/>
      <c r="I75" s="180"/>
      <c r="J75" s="187"/>
      <c r="K75" s="410">
        <v>2583.33</v>
      </c>
      <c r="L75" s="410"/>
      <c r="M75" s="180"/>
      <c r="N75" s="180"/>
      <c r="P75" s="408">
        <f>K75*1.2</f>
        <v>3099.9959999999996</v>
      </c>
    </row>
    <row r="76" spans="1:16" ht="23.25" customHeight="1">
      <c r="A76" s="148"/>
      <c r="B76" s="699" t="s">
        <v>822</v>
      </c>
      <c r="C76" s="700" t="s">
        <v>119</v>
      </c>
      <c r="D76" s="189"/>
      <c r="E76" s="556"/>
      <c r="F76" s="189"/>
      <c r="G76" s="241"/>
      <c r="H76" s="557"/>
      <c r="I76" s="189"/>
      <c r="J76" s="194"/>
      <c r="K76" s="701">
        <v>1333.33</v>
      </c>
      <c r="L76" s="701"/>
      <c r="M76" s="189"/>
      <c r="N76" s="189"/>
      <c r="P76" s="408">
        <f>K76*1.2</f>
        <v>1599.9959999999999</v>
      </c>
    </row>
    <row r="77" spans="1:16" ht="12.75">
      <c r="A77" s="839" t="s">
        <v>677</v>
      </c>
      <c r="B77" s="840"/>
      <c r="C77" s="840"/>
      <c r="D77" s="840"/>
      <c r="E77" s="840"/>
      <c r="F77" s="840"/>
      <c r="G77" s="840"/>
      <c r="H77" s="840"/>
      <c r="I77" s="840"/>
      <c r="J77" s="840"/>
      <c r="K77" s="840"/>
      <c r="L77" s="840"/>
      <c r="M77" s="840"/>
      <c r="N77" s="840"/>
      <c r="O77" s="840"/>
      <c r="P77" s="841"/>
    </row>
    <row r="78" spans="1:16" ht="27" customHeight="1">
      <c r="A78" s="54" t="s">
        <v>169</v>
      </c>
      <c r="B78" s="769" t="s">
        <v>1030</v>
      </c>
      <c r="C78" s="54" t="s">
        <v>262</v>
      </c>
      <c r="D78" s="298">
        <v>4237.29</v>
      </c>
      <c r="E78" s="560"/>
      <c r="F78" s="560">
        <f>D78+847.46-169.5</f>
        <v>4915.25</v>
      </c>
      <c r="G78" s="46">
        <f>F78/D78</f>
        <v>1.1599984896006645</v>
      </c>
      <c r="H78" s="540">
        <f>F78*1.18</f>
        <v>5799.995</v>
      </c>
      <c r="I78" s="560"/>
      <c r="J78" s="187">
        <f>F78*1.18</f>
        <v>5799.995</v>
      </c>
      <c r="K78" s="180">
        <v>5666.67</v>
      </c>
      <c r="L78" s="298">
        <v>6150</v>
      </c>
      <c r="M78" s="298">
        <f>L78/J78*100-100</f>
        <v>6.034574167736366</v>
      </c>
      <c r="N78" s="180"/>
      <c r="P78" s="408">
        <f>K78*1.2</f>
        <v>6800.004</v>
      </c>
    </row>
    <row r="79" spans="1:16" ht="30" customHeight="1">
      <c r="A79" s="770" t="s">
        <v>473</v>
      </c>
      <c r="B79" s="554" t="s">
        <v>1031</v>
      </c>
      <c r="C79" s="770" t="s">
        <v>262</v>
      </c>
      <c r="D79" s="477">
        <v>2966.097627118644</v>
      </c>
      <c r="E79" s="477"/>
      <c r="F79" s="477">
        <f>D79+847.46-338.98</f>
        <v>3474.577627118644</v>
      </c>
      <c r="G79" s="486">
        <f>F79/D79</f>
        <v>1.171430635104871</v>
      </c>
      <c r="H79" s="693">
        <f>F79*1.18</f>
        <v>4100.0016</v>
      </c>
      <c r="I79" s="477"/>
      <c r="J79" s="694">
        <f>F79*1.18</f>
        <v>4100.0016</v>
      </c>
      <c r="K79" s="478">
        <v>4166.67</v>
      </c>
      <c r="L79" s="480">
        <v>4350</v>
      </c>
      <c r="M79" s="480">
        <f>L79/J79*100-100</f>
        <v>6.097519571699678</v>
      </c>
      <c r="N79" s="478"/>
      <c r="O79" s="480"/>
      <c r="P79" s="518">
        <f>K79*1.2</f>
        <v>5000.004</v>
      </c>
    </row>
    <row r="80" spans="1:16" ht="38.25">
      <c r="A80" s="54" t="s">
        <v>375</v>
      </c>
      <c r="B80" s="769" t="s">
        <v>1032</v>
      </c>
      <c r="C80" s="54" t="s">
        <v>262</v>
      </c>
      <c r="D80" s="683"/>
      <c r="E80" s="560"/>
      <c r="F80" s="180">
        <v>3983.05</v>
      </c>
      <c r="G80" s="85"/>
      <c r="H80" s="540"/>
      <c r="I80" s="188"/>
      <c r="J80" s="187">
        <f>F80*1.18</f>
        <v>4699.999</v>
      </c>
      <c r="K80" s="180">
        <v>4666.67</v>
      </c>
      <c r="L80" s="410">
        <v>5000</v>
      </c>
      <c r="M80" s="410">
        <f>L80/J80*100-100</f>
        <v>6.383001358085409</v>
      </c>
      <c r="N80" s="180"/>
      <c r="P80" s="408">
        <f>K80*1.2</f>
        <v>5600.004</v>
      </c>
    </row>
    <row r="81" spans="1:16" ht="12.75">
      <c r="A81" s="681" t="s">
        <v>678</v>
      </c>
      <c r="B81" s="682"/>
      <c r="C81" s="682"/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82"/>
      <c r="O81" s="682"/>
      <c r="P81" s="684"/>
    </row>
    <row r="82" spans="1:16" ht="12.75">
      <c r="A82" s="757" t="s">
        <v>169</v>
      </c>
      <c r="B82" s="758" t="s">
        <v>328</v>
      </c>
      <c r="C82" s="759" t="s">
        <v>262</v>
      </c>
      <c r="D82" s="760">
        <v>847.4576271186442</v>
      </c>
      <c r="E82" s="761"/>
      <c r="F82" s="760">
        <f>D82+423.73</f>
        <v>1271.1876271186443</v>
      </c>
      <c r="G82" s="762">
        <f>F82/D82</f>
        <v>1.5000014000000002</v>
      </c>
      <c r="H82" s="763">
        <f>F82*1.18</f>
        <v>1500.0014</v>
      </c>
      <c r="I82" s="760"/>
      <c r="J82" s="764">
        <f>F82*1.18</f>
        <v>1500.0014</v>
      </c>
      <c r="K82" s="190">
        <v>1416.67</v>
      </c>
      <c r="L82" s="765">
        <v>1590</v>
      </c>
      <c r="M82" s="766">
        <f>L82/J82*100-100</f>
        <v>5.9999010667590085</v>
      </c>
      <c r="N82" s="766"/>
      <c r="O82" s="767"/>
      <c r="P82" s="407">
        <f>K82*1.2</f>
        <v>1700.0040000000001</v>
      </c>
    </row>
    <row r="83" spans="1:16" ht="12.75">
      <c r="A83" s="474" t="s">
        <v>473</v>
      </c>
      <c r="B83" s="475" t="s">
        <v>560</v>
      </c>
      <c r="C83" s="559" t="s">
        <v>262</v>
      </c>
      <c r="D83" s="476">
        <v>847.46</v>
      </c>
      <c r="E83" s="477"/>
      <c r="F83" s="476">
        <f>D83+423.73</f>
        <v>1271.19</v>
      </c>
      <c r="G83" s="563">
        <f>F83/D83</f>
        <v>1.5</v>
      </c>
      <c r="H83" s="564">
        <f>F83*1.18</f>
        <v>1500.0042</v>
      </c>
      <c r="I83" s="476"/>
      <c r="J83" s="565">
        <f>F83*1.18</f>
        <v>1500.0042</v>
      </c>
      <c r="K83" s="476">
        <v>1416.67</v>
      </c>
      <c r="L83" s="480">
        <v>1590</v>
      </c>
      <c r="M83" s="478">
        <f>L83/J83*100-100</f>
        <v>5.999703200831036</v>
      </c>
      <c r="N83" s="478"/>
      <c r="O83" s="298"/>
      <c r="P83" s="518">
        <f>K83*1.2</f>
        <v>1700.0040000000001</v>
      </c>
    </row>
    <row r="84" spans="1:16" ht="22.5" customHeight="1">
      <c r="A84" s="148" t="s">
        <v>375</v>
      </c>
      <c r="B84" s="768" t="s">
        <v>1029</v>
      </c>
      <c r="C84" s="555" t="s">
        <v>42</v>
      </c>
      <c r="D84" s="556">
        <v>423.88</v>
      </c>
      <c r="E84" s="194"/>
      <c r="F84" s="556">
        <f>D84+423.58</f>
        <v>847.46</v>
      </c>
      <c r="G84" s="81">
        <f>F84/D84</f>
        <v>1.9992922525242995</v>
      </c>
      <c r="H84" s="557">
        <f>F84*1.18</f>
        <v>1000.0028</v>
      </c>
      <c r="I84" s="556"/>
      <c r="J84" s="194">
        <f>F84*1.18</f>
        <v>1000.0028</v>
      </c>
      <c r="K84" s="189">
        <v>916.67</v>
      </c>
      <c r="L84" s="556">
        <v>1060</v>
      </c>
      <c r="M84" s="556">
        <f>L84/J84*100-100</f>
        <v>5.999703200831036</v>
      </c>
      <c r="N84" s="558"/>
      <c r="O84" s="556"/>
      <c r="P84" s="621">
        <f>K84*1.2</f>
        <v>1100.004</v>
      </c>
    </row>
  </sheetData>
  <sheetProtection/>
  <mergeCells count="6">
    <mergeCell ref="A1:N1"/>
    <mergeCell ref="A2:N2"/>
    <mergeCell ref="A11:N11"/>
    <mergeCell ref="A77:P77"/>
    <mergeCell ref="C16:C18"/>
    <mergeCell ref="C33:C36"/>
  </mergeCells>
  <printOptions/>
  <pageMargins left="0.5905511811023623" right="0" top="0.3937007874015748" bottom="0.3937007874015748" header="0" footer="0"/>
  <pageSetup fitToHeight="2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357"/>
  <sheetViews>
    <sheetView zoomScalePageLayoutView="0" workbookViewId="0" topLeftCell="A169">
      <selection activeCell="B187" sqref="B187"/>
    </sheetView>
  </sheetViews>
  <sheetFormatPr defaultColWidth="38.875" defaultRowHeight="12.75"/>
  <cols>
    <col min="1" max="1" width="2.75390625" style="19" customWidth="1"/>
    <col min="2" max="2" width="36.375" style="11" customWidth="1"/>
    <col min="3" max="3" width="13.125" style="19" customWidth="1"/>
    <col min="4" max="5" width="13.75390625" style="11" hidden="1" customWidth="1"/>
    <col min="6" max="6" width="15.25390625" style="11" hidden="1" customWidth="1"/>
    <col min="7" max="7" width="16.25390625" style="19" hidden="1" customWidth="1"/>
    <col min="8" max="8" width="14.75390625" style="150" customWidth="1"/>
    <col min="9" max="9" width="1.37890625" style="29" hidden="1" customWidth="1"/>
    <col min="10" max="10" width="15.75390625" style="150" customWidth="1"/>
    <col min="11" max="11" width="8.875" style="29" hidden="1" customWidth="1"/>
    <col min="12" max="254" width="8.875" style="11" customWidth="1"/>
    <col min="255" max="255" width="4.125" style="11" customWidth="1"/>
    <col min="256" max="16384" width="38.875" style="11" customWidth="1"/>
  </cols>
  <sheetData>
    <row r="1" spans="1:10" ht="15.75">
      <c r="A1" s="622" t="s">
        <v>759</v>
      </c>
      <c r="B1" s="622"/>
      <c r="C1" s="622"/>
      <c r="D1" s="622"/>
      <c r="E1" s="622"/>
      <c r="F1" s="622"/>
      <c r="G1" s="622"/>
      <c r="H1" s="622"/>
      <c r="I1" s="622"/>
      <c r="J1" s="622"/>
    </row>
    <row r="2" spans="1:256" s="39" customFormat="1" ht="15.75">
      <c r="A2" s="845"/>
      <c r="B2" s="845"/>
      <c r="C2" s="845"/>
      <c r="D2" s="845"/>
      <c r="E2" s="845"/>
      <c r="F2" s="845"/>
      <c r="G2" s="845"/>
      <c r="H2" s="845"/>
      <c r="I2" s="845"/>
      <c r="J2" s="845"/>
      <c r="K2" s="29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39" customFormat="1" ht="15.75">
      <c r="A3" s="19"/>
      <c r="B3" s="12"/>
      <c r="C3" s="19"/>
      <c r="D3" s="11"/>
      <c r="E3" s="11"/>
      <c r="F3" s="48" t="s">
        <v>276</v>
      </c>
      <c r="G3" s="19"/>
      <c r="H3" s="150"/>
      <c r="I3" s="29"/>
      <c r="J3" s="48" t="s">
        <v>276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1" s="39" customFormat="1" ht="12.75">
      <c r="A4" s="53"/>
      <c r="B4" s="49" t="s">
        <v>48</v>
      </c>
      <c r="C4" s="96" t="s">
        <v>413</v>
      </c>
      <c r="D4" s="53" t="s">
        <v>268</v>
      </c>
      <c r="E4" s="49" t="s">
        <v>266</v>
      </c>
      <c r="F4" s="96" t="s">
        <v>268</v>
      </c>
      <c r="G4" s="53" t="s">
        <v>268</v>
      </c>
      <c r="H4" s="178" t="s">
        <v>268</v>
      </c>
      <c r="I4" s="72" t="s">
        <v>627</v>
      </c>
      <c r="J4" s="178" t="s">
        <v>268</v>
      </c>
      <c r="K4" s="240" t="s">
        <v>627</v>
      </c>
    </row>
    <row r="5" spans="1:11" s="39" customFormat="1" ht="12.75">
      <c r="A5" s="54"/>
      <c r="B5" s="50"/>
      <c r="C5" s="97" t="s">
        <v>261</v>
      </c>
      <c r="D5" s="54" t="s">
        <v>269</v>
      </c>
      <c r="E5" s="51" t="s">
        <v>269</v>
      </c>
      <c r="F5" s="97" t="s">
        <v>269</v>
      </c>
      <c r="G5" s="54" t="s">
        <v>384</v>
      </c>
      <c r="H5" s="188" t="s">
        <v>269</v>
      </c>
      <c r="I5" s="46" t="s">
        <v>628</v>
      </c>
      <c r="J5" s="188" t="s">
        <v>384</v>
      </c>
      <c r="K5" s="85" t="s">
        <v>628</v>
      </c>
    </row>
    <row r="6" spans="1:11" s="39" customFormat="1" ht="12.75">
      <c r="A6" s="54"/>
      <c r="B6" s="50"/>
      <c r="C6" s="97"/>
      <c r="D6" s="54"/>
      <c r="E6" s="51"/>
      <c r="F6" s="97" t="s">
        <v>173</v>
      </c>
      <c r="G6" s="54" t="s">
        <v>146</v>
      </c>
      <c r="H6" s="188"/>
      <c r="I6" s="46"/>
      <c r="J6" s="188" t="s">
        <v>146</v>
      </c>
      <c r="K6" s="85"/>
    </row>
    <row r="7" spans="1:11" s="39" customFormat="1" ht="12.75">
      <c r="A7" s="54"/>
      <c r="B7" s="50"/>
      <c r="C7" s="97"/>
      <c r="D7" s="54" t="s">
        <v>173</v>
      </c>
      <c r="E7" s="51" t="s">
        <v>277</v>
      </c>
      <c r="F7" s="97" t="s">
        <v>8</v>
      </c>
      <c r="G7" s="54" t="s">
        <v>147</v>
      </c>
      <c r="H7" s="188" t="s">
        <v>173</v>
      </c>
      <c r="I7" s="46"/>
      <c r="J7" s="188" t="s">
        <v>147</v>
      </c>
      <c r="K7" s="85"/>
    </row>
    <row r="8" spans="1:11" s="39" customFormat="1" ht="12.75">
      <c r="A8" s="54"/>
      <c r="B8" s="50"/>
      <c r="C8" s="97"/>
      <c r="D8" s="54" t="s">
        <v>207</v>
      </c>
      <c r="E8" s="182"/>
      <c r="F8" s="401" t="s">
        <v>565</v>
      </c>
      <c r="G8" s="54" t="s">
        <v>207</v>
      </c>
      <c r="H8" s="188" t="s">
        <v>207</v>
      </c>
      <c r="I8" s="46" t="s">
        <v>629</v>
      </c>
      <c r="J8" s="188" t="s">
        <v>207</v>
      </c>
      <c r="K8" s="85" t="s">
        <v>629</v>
      </c>
    </row>
    <row r="9" spans="1:256" s="183" customFormat="1" ht="12.75">
      <c r="A9" s="55"/>
      <c r="B9" s="52"/>
      <c r="C9" s="99"/>
      <c r="D9" s="55" t="s">
        <v>7</v>
      </c>
      <c r="E9" s="470"/>
      <c r="F9" s="99" t="s">
        <v>566</v>
      </c>
      <c r="G9" s="55" t="s">
        <v>7</v>
      </c>
      <c r="H9" s="179" t="s">
        <v>7</v>
      </c>
      <c r="I9" s="81"/>
      <c r="J9" s="179" t="s">
        <v>7</v>
      </c>
      <c r="K9" s="24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11" s="39" customFormat="1" ht="12.75">
      <c r="A10" s="54" t="s">
        <v>278</v>
      </c>
      <c r="B10" s="50" t="s">
        <v>328</v>
      </c>
      <c r="C10" s="45" t="s">
        <v>262</v>
      </c>
      <c r="D10" s="483">
        <v>1000</v>
      </c>
      <c r="E10" s="484"/>
      <c r="F10" s="485">
        <f>800+423.73</f>
        <v>1223.73</v>
      </c>
      <c r="G10" s="483"/>
      <c r="H10" s="179">
        <f>D10*1.06</f>
        <v>1060</v>
      </c>
      <c r="I10" s="46">
        <f>H10/D10*100-100</f>
        <v>6</v>
      </c>
      <c r="J10" s="180"/>
      <c r="K10" s="85"/>
    </row>
    <row r="11" spans="1:256" s="39" customFormat="1" ht="15" customHeight="1">
      <c r="A11" s="846" t="s">
        <v>279</v>
      </c>
      <c r="B11" s="847"/>
      <c r="C11" s="847"/>
      <c r="D11" s="847"/>
      <c r="E11" s="847"/>
      <c r="F11" s="847"/>
      <c r="G11" s="847"/>
      <c r="H11" s="847"/>
      <c r="I11" s="847"/>
      <c r="J11" s="847"/>
      <c r="K11" s="848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  <c r="IM11" s="183"/>
      <c r="IN11" s="183"/>
      <c r="IO11" s="183"/>
      <c r="IP11" s="183"/>
      <c r="IQ11" s="183"/>
      <c r="IR11" s="183"/>
      <c r="IS11" s="183"/>
      <c r="IT11" s="183"/>
      <c r="IU11" s="183"/>
      <c r="IV11" s="183"/>
    </row>
    <row r="12" spans="1:11" s="39" customFormat="1" ht="15" customHeight="1">
      <c r="A12" s="71" t="s">
        <v>169</v>
      </c>
      <c r="B12" s="78" t="s">
        <v>270</v>
      </c>
      <c r="C12" s="71"/>
      <c r="D12" s="240"/>
      <c r="E12" s="73"/>
      <c r="F12" s="567"/>
      <c r="G12" s="73"/>
      <c r="H12" s="568"/>
      <c r="I12" s="72"/>
      <c r="J12" s="190"/>
      <c r="K12" s="240"/>
    </row>
    <row r="13" spans="1:11" s="39" customFormat="1" ht="15" customHeight="1">
      <c r="A13" s="45"/>
      <c r="B13" s="79" t="s">
        <v>271</v>
      </c>
      <c r="C13" s="45"/>
      <c r="D13" s="85"/>
      <c r="E13" s="47"/>
      <c r="F13" s="569"/>
      <c r="G13" s="47"/>
      <c r="H13" s="195"/>
      <c r="I13" s="46"/>
      <c r="J13" s="180"/>
      <c r="K13" s="85"/>
    </row>
    <row r="14" spans="1:12" s="39" customFormat="1" ht="15" customHeight="1">
      <c r="A14" s="45"/>
      <c r="B14" s="79" t="s">
        <v>311</v>
      </c>
      <c r="C14" s="45" t="s">
        <v>91</v>
      </c>
      <c r="D14" s="85">
        <v>3692.8</v>
      </c>
      <c r="E14" s="47">
        <f>D14+1958.14</f>
        <v>5650.9400000000005</v>
      </c>
      <c r="F14" s="569">
        <f>D14+423.73</f>
        <v>4116.530000000001</v>
      </c>
      <c r="G14" s="47">
        <v>24.476750000000003</v>
      </c>
      <c r="H14" s="195">
        <f>D14*1.06</f>
        <v>3914.3680000000004</v>
      </c>
      <c r="I14" s="46">
        <f>H14/D14*100-100</f>
        <v>6</v>
      </c>
      <c r="J14" s="180">
        <f>G14*1.06</f>
        <v>25.945355000000003</v>
      </c>
      <c r="K14" s="241">
        <f>J14/G14*100-100</f>
        <v>6</v>
      </c>
      <c r="L14" s="468"/>
    </row>
    <row r="15" spans="1:11" s="39" customFormat="1" ht="15" customHeight="1">
      <c r="A15" s="537" t="s">
        <v>473</v>
      </c>
      <c r="B15" s="570" t="s">
        <v>139</v>
      </c>
      <c r="C15" s="537" t="s">
        <v>90</v>
      </c>
      <c r="D15" s="571"/>
      <c r="E15" s="543"/>
      <c r="F15" s="572"/>
      <c r="G15" s="543"/>
      <c r="H15" s="550"/>
      <c r="I15" s="561"/>
      <c r="J15" s="531"/>
      <c r="K15" s="240"/>
    </row>
    <row r="16" spans="1:11" s="39" customFormat="1" ht="15" customHeight="1">
      <c r="A16" s="545"/>
      <c r="B16" s="573" t="s">
        <v>140</v>
      </c>
      <c r="C16" s="545" t="s">
        <v>91</v>
      </c>
      <c r="D16" s="574">
        <v>2109</v>
      </c>
      <c r="E16" s="546">
        <f>D16+1602.4</f>
        <v>3711.4</v>
      </c>
      <c r="F16" s="575">
        <f>D16+423.73</f>
        <v>2532.73</v>
      </c>
      <c r="G16" s="546">
        <v>18.851764705882353</v>
      </c>
      <c r="H16" s="551">
        <f>D16*1.06</f>
        <v>2235.54</v>
      </c>
      <c r="I16" s="562">
        <f>H16/D16*100-100</f>
        <v>6</v>
      </c>
      <c r="J16" s="473">
        <f>G16*1.06</f>
        <v>19.982870588235293</v>
      </c>
      <c r="K16" s="241">
        <f>J16/G16*100-100</f>
        <v>6</v>
      </c>
    </row>
    <row r="17" spans="1:11" s="39" customFormat="1" ht="15" customHeight="1">
      <c r="A17" s="45" t="s">
        <v>375</v>
      </c>
      <c r="B17" s="79" t="s">
        <v>141</v>
      </c>
      <c r="C17" s="45" t="s">
        <v>90</v>
      </c>
      <c r="D17" s="85"/>
      <c r="E17" s="47"/>
      <c r="F17" s="569"/>
      <c r="G17" s="47"/>
      <c r="H17" s="195"/>
      <c r="I17" s="46"/>
      <c r="J17" s="180"/>
      <c r="K17" s="240"/>
    </row>
    <row r="18" spans="1:11" s="39" customFormat="1" ht="15" customHeight="1">
      <c r="A18" s="45"/>
      <c r="B18" s="79" t="s">
        <v>142</v>
      </c>
      <c r="C18" s="45" t="s">
        <v>91</v>
      </c>
      <c r="D18" s="85">
        <v>3966.1</v>
      </c>
      <c r="E18" s="47">
        <f>D18+1694.92</f>
        <v>5661.02</v>
      </c>
      <c r="F18" s="569">
        <f>D18+423.73</f>
        <v>4389.83</v>
      </c>
      <c r="G18" s="47">
        <v>15.13</v>
      </c>
      <c r="H18" s="195">
        <f>D18*1.06</f>
        <v>4204.066</v>
      </c>
      <c r="I18" s="46">
        <f>H18/D18*100-100</f>
        <v>6</v>
      </c>
      <c r="J18" s="180">
        <f>G18*1.06</f>
        <v>16.0378</v>
      </c>
      <c r="K18" s="241">
        <f>J18/G18*100-100</f>
        <v>6</v>
      </c>
    </row>
    <row r="19" spans="1:11" s="39" customFormat="1" ht="15" customHeight="1">
      <c r="A19" s="537" t="s">
        <v>170</v>
      </c>
      <c r="B19" s="570" t="s">
        <v>143</v>
      </c>
      <c r="C19" s="537" t="s">
        <v>90</v>
      </c>
      <c r="D19" s="571"/>
      <c r="E19" s="543"/>
      <c r="F19" s="572"/>
      <c r="G19" s="543"/>
      <c r="H19" s="550"/>
      <c r="I19" s="561"/>
      <c r="J19" s="531"/>
      <c r="K19" s="240"/>
    </row>
    <row r="20" spans="1:11" s="39" customFormat="1" ht="15" customHeight="1">
      <c r="A20" s="545"/>
      <c r="B20" s="573" t="s">
        <v>49</v>
      </c>
      <c r="C20" s="545" t="s">
        <v>91</v>
      </c>
      <c r="D20" s="574">
        <v>7355.93</v>
      </c>
      <c r="E20" s="546">
        <f>D20+3808.1</f>
        <v>11164.03</v>
      </c>
      <c r="F20" s="575">
        <f>D20+423.73</f>
        <v>7779.66</v>
      </c>
      <c r="G20" s="546">
        <v>19.0405</v>
      </c>
      <c r="H20" s="551">
        <f>D20*1.06</f>
        <v>7797.285800000001</v>
      </c>
      <c r="I20" s="562">
        <f>H20/D20*100-100</f>
        <v>6</v>
      </c>
      <c r="J20" s="473">
        <f>G20*1.06</f>
        <v>20.182930000000002</v>
      </c>
      <c r="K20" s="241">
        <f>J20/G20*100-100</f>
        <v>6</v>
      </c>
    </row>
    <row r="21" spans="1:11" s="39" customFormat="1" ht="15" customHeight="1">
      <c r="A21" s="45" t="s">
        <v>171</v>
      </c>
      <c r="B21" s="79" t="s">
        <v>19</v>
      </c>
      <c r="C21" s="56"/>
      <c r="D21" s="85"/>
      <c r="E21" s="47"/>
      <c r="F21" s="569"/>
      <c r="G21" s="47"/>
      <c r="H21" s="195"/>
      <c r="I21" s="46"/>
      <c r="J21" s="180"/>
      <c r="K21" s="240"/>
    </row>
    <row r="22" spans="1:11" s="39" customFormat="1" ht="15" customHeight="1">
      <c r="A22" s="45"/>
      <c r="B22" s="79" t="s">
        <v>20</v>
      </c>
      <c r="C22" s="45" t="s">
        <v>90</v>
      </c>
      <c r="D22" s="85"/>
      <c r="E22" s="47"/>
      <c r="F22" s="569"/>
      <c r="G22" s="47"/>
      <c r="H22" s="195"/>
      <c r="I22" s="46"/>
      <c r="J22" s="180"/>
      <c r="K22" s="85"/>
    </row>
    <row r="23" spans="1:11" s="39" customFormat="1" ht="15" customHeight="1">
      <c r="A23" s="45"/>
      <c r="B23" s="79" t="s">
        <v>353</v>
      </c>
      <c r="C23" s="45" t="s">
        <v>91</v>
      </c>
      <c r="D23" s="85">
        <v>5300.85</v>
      </c>
      <c r="E23" s="47">
        <f>D23+4524.42</f>
        <v>9825.27</v>
      </c>
      <c r="F23" s="569">
        <f>D23+423.73</f>
        <v>5724.58</v>
      </c>
      <c r="G23" s="47">
        <v>18.85175</v>
      </c>
      <c r="H23" s="195">
        <f>D23*1.06</f>
        <v>5618.901000000001</v>
      </c>
      <c r="I23" s="46">
        <f>H23/D23*100-100</f>
        <v>6</v>
      </c>
      <c r="J23" s="180">
        <f>G23*1.06</f>
        <v>19.982855</v>
      </c>
      <c r="K23" s="241">
        <f>J23/G23*100-100</f>
        <v>6</v>
      </c>
    </row>
    <row r="24" spans="1:11" s="39" customFormat="1" ht="15" customHeight="1">
      <c r="A24" s="537" t="s">
        <v>367</v>
      </c>
      <c r="B24" s="570" t="s">
        <v>760</v>
      </c>
      <c r="C24" s="536"/>
      <c r="D24" s="571"/>
      <c r="E24" s="543"/>
      <c r="F24" s="572"/>
      <c r="G24" s="543"/>
      <c r="H24" s="550"/>
      <c r="I24" s="561"/>
      <c r="J24" s="531"/>
      <c r="K24" s="240"/>
    </row>
    <row r="25" spans="1:11" s="39" customFormat="1" ht="15" customHeight="1">
      <c r="A25" s="45"/>
      <c r="B25" s="79" t="s">
        <v>761</v>
      </c>
      <c r="C25" s="45" t="s">
        <v>90</v>
      </c>
      <c r="D25" s="85"/>
      <c r="E25" s="47"/>
      <c r="F25" s="569"/>
      <c r="G25" s="47"/>
      <c r="H25" s="195"/>
      <c r="I25" s="46"/>
      <c r="J25" s="180"/>
      <c r="K25" s="85"/>
    </row>
    <row r="26" spans="1:11" s="39" customFormat="1" ht="15" customHeight="1">
      <c r="A26" s="545"/>
      <c r="B26" s="573" t="s">
        <v>353</v>
      </c>
      <c r="C26" s="545" t="s">
        <v>91</v>
      </c>
      <c r="D26" s="574">
        <v>1807.2</v>
      </c>
      <c r="E26" s="546">
        <v>1047.2</v>
      </c>
      <c r="F26" s="575">
        <f>D26+423.73</f>
        <v>2230.9300000000003</v>
      </c>
      <c r="G26" s="546" t="s">
        <v>21</v>
      </c>
      <c r="H26" s="551">
        <f>D26*1.06</f>
        <v>1915.632</v>
      </c>
      <c r="I26" s="562">
        <f>H26/D26*100-100</f>
        <v>6</v>
      </c>
      <c r="J26" s="473"/>
      <c r="K26" s="241"/>
    </row>
    <row r="27" spans="1:11" s="39" customFormat="1" ht="15" customHeight="1">
      <c r="A27" s="45" t="s">
        <v>305</v>
      </c>
      <c r="B27" s="79" t="s">
        <v>762</v>
      </c>
      <c r="C27" s="45" t="s">
        <v>90</v>
      </c>
      <c r="D27" s="85"/>
      <c r="E27" s="47"/>
      <c r="F27" s="569"/>
      <c r="G27" s="47"/>
      <c r="H27" s="195"/>
      <c r="I27" s="46"/>
      <c r="J27" s="180"/>
      <c r="K27" s="85"/>
    </row>
    <row r="28" spans="1:11" s="39" customFormat="1" ht="15" customHeight="1">
      <c r="A28" s="45"/>
      <c r="B28" s="79" t="s">
        <v>232</v>
      </c>
      <c r="C28" s="45" t="s">
        <v>91</v>
      </c>
      <c r="D28" s="85">
        <v>1807.2</v>
      </c>
      <c r="E28" s="47">
        <v>1047.2</v>
      </c>
      <c r="F28" s="569">
        <f>D28+423.73</f>
        <v>2230.9300000000003</v>
      </c>
      <c r="G28" s="47" t="s">
        <v>21</v>
      </c>
      <c r="H28" s="195">
        <f>D28*1.06</f>
        <v>1915.632</v>
      </c>
      <c r="I28" s="46">
        <f>H28/D28*100-100</f>
        <v>6</v>
      </c>
      <c r="J28" s="180"/>
      <c r="K28" s="241"/>
    </row>
    <row r="29" spans="1:11" s="39" customFormat="1" ht="15" customHeight="1">
      <c r="A29" s="537" t="s">
        <v>306</v>
      </c>
      <c r="B29" s="570" t="s">
        <v>354</v>
      </c>
      <c r="C29" s="537" t="s">
        <v>90</v>
      </c>
      <c r="D29" s="571"/>
      <c r="E29" s="543"/>
      <c r="F29" s="572"/>
      <c r="G29" s="543"/>
      <c r="H29" s="550"/>
      <c r="I29" s="561"/>
      <c r="J29" s="531"/>
      <c r="K29" s="240"/>
    </row>
    <row r="30" spans="1:11" s="39" customFormat="1" ht="15" customHeight="1">
      <c r="A30" s="545"/>
      <c r="B30" s="573" t="s">
        <v>232</v>
      </c>
      <c r="C30" s="545" t="s">
        <v>91</v>
      </c>
      <c r="D30" s="574">
        <v>3618</v>
      </c>
      <c r="E30" s="546">
        <f>D30+1964.38</f>
        <v>5582.38</v>
      </c>
      <c r="F30" s="575">
        <f>D30+423.73</f>
        <v>4041.73</v>
      </c>
      <c r="G30" s="546">
        <v>18.888269230769232</v>
      </c>
      <c r="H30" s="551">
        <f>D30*1.06</f>
        <v>3835.0800000000004</v>
      </c>
      <c r="I30" s="562">
        <f>H30/D30*100-100</f>
        <v>6</v>
      </c>
      <c r="J30" s="473">
        <f>G30*1.06</f>
        <v>20.021565384615386</v>
      </c>
      <c r="K30" s="241">
        <f>J30/G30*100-100</f>
        <v>6</v>
      </c>
    </row>
    <row r="31" spans="1:11" s="39" customFormat="1" ht="15" customHeight="1">
      <c r="A31" s="45" t="s">
        <v>307</v>
      </c>
      <c r="B31" s="79" t="s">
        <v>355</v>
      </c>
      <c r="C31" s="45" t="s">
        <v>90</v>
      </c>
      <c r="D31" s="85"/>
      <c r="E31" s="47"/>
      <c r="F31" s="569"/>
      <c r="G31" s="47"/>
      <c r="H31" s="195"/>
      <c r="I31" s="46"/>
      <c r="J31" s="180"/>
      <c r="K31" s="240"/>
    </row>
    <row r="32" spans="1:11" s="39" customFormat="1" ht="15" customHeight="1">
      <c r="A32" s="45"/>
      <c r="B32" s="79" t="s">
        <v>233</v>
      </c>
      <c r="C32" s="45" t="s">
        <v>91</v>
      </c>
      <c r="D32" s="85">
        <v>7433.69</v>
      </c>
      <c r="E32" s="47">
        <f>D32+5467</f>
        <v>12900.689999999999</v>
      </c>
      <c r="F32" s="569">
        <f>D32+423.73</f>
        <v>7857.42</v>
      </c>
      <c r="G32" s="47">
        <v>18.851724137931033</v>
      </c>
      <c r="H32" s="195">
        <f>D32*1.06</f>
        <v>7879.7114</v>
      </c>
      <c r="I32" s="46">
        <f>H32/D32*100-100</f>
        <v>6</v>
      </c>
      <c r="J32" s="180">
        <f>G32*1.06</f>
        <v>19.982827586206895</v>
      </c>
      <c r="K32" s="241">
        <f>J32/G32*100-100</f>
        <v>6</v>
      </c>
    </row>
    <row r="33" spans="1:11" s="39" customFormat="1" ht="15" customHeight="1">
      <c r="A33" s="537" t="s">
        <v>308</v>
      </c>
      <c r="B33" s="570" t="s">
        <v>763</v>
      </c>
      <c r="C33" s="536"/>
      <c r="D33" s="571"/>
      <c r="E33" s="543"/>
      <c r="F33" s="572"/>
      <c r="G33" s="543"/>
      <c r="H33" s="550"/>
      <c r="I33" s="561"/>
      <c r="J33" s="531"/>
      <c r="K33" s="240"/>
    </row>
    <row r="34" spans="1:11" s="39" customFormat="1" ht="15" customHeight="1">
      <c r="A34" s="45"/>
      <c r="B34" s="79" t="s">
        <v>764</v>
      </c>
      <c r="C34" s="45" t="s">
        <v>90</v>
      </c>
      <c r="D34" s="85"/>
      <c r="E34" s="47"/>
      <c r="F34" s="569"/>
      <c r="G34" s="47"/>
      <c r="H34" s="195"/>
      <c r="I34" s="46"/>
      <c r="J34" s="180"/>
      <c r="K34" s="85"/>
    </row>
    <row r="35" spans="1:11" s="39" customFormat="1" ht="15" customHeight="1">
      <c r="A35" s="545"/>
      <c r="B35" s="573" t="s">
        <v>386</v>
      </c>
      <c r="C35" s="545" t="s">
        <v>91</v>
      </c>
      <c r="D35" s="574">
        <v>3728.51</v>
      </c>
      <c r="E35" s="546">
        <f>D35+4599.82</f>
        <v>8328.33</v>
      </c>
      <c r="F35" s="575">
        <f>D35+423.73</f>
        <v>4152.24</v>
      </c>
      <c r="G35" s="546">
        <v>18.85172131147541</v>
      </c>
      <c r="H35" s="551">
        <f>D35*1.06</f>
        <v>3952.2206000000006</v>
      </c>
      <c r="I35" s="562">
        <f>H35/D35*100-100</f>
        <v>6</v>
      </c>
      <c r="J35" s="473">
        <f>G35*1.06</f>
        <v>19.982824590163933</v>
      </c>
      <c r="K35" s="241">
        <f>J35/G35*100-100</f>
        <v>6</v>
      </c>
    </row>
    <row r="36" spans="1:11" s="39" customFormat="1" ht="15" customHeight="1">
      <c r="A36" s="537" t="s">
        <v>309</v>
      </c>
      <c r="B36" s="570" t="s">
        <v>50</v>
      </c>
      <c r="C36" s="537" t="s">
        <v>90</v>
      </c>
      <c r="D36" s="571"/>
      <c r="E36" s="543"/>
      <c r="F36" s="572"/>
      <c r="G36" s="543"/>
      <c r="H36" s="550"/>
      <c r="I36" s="561"/>
      <c r="J36" s="531"/>
      <c r="K36" s="240"/>
    </row>
    <row r="37" spans="1:11" s="39" customFormat="1" ht="15" customHeight="1">
      <c r="A37" s="545"/>
      <c r="B37" s="573" t="s">
        <v>51</v>
      </c>
      <c r="C37" s="545" t="s">
        <v>91</v>
      </c>
      <c r="D37" s="574">
        <v>5618.9</v>
      </c>
      <c r="E37" s="546">
        <f>D37+2488.43</f>
        <v>8107.33</v>
      </c>
      <c r="F37" s="575">
        <f>D37+423.73</f>
        <v>6042.629999999999</v>
      </c>
      <c r="G37" s="546">
        <v>18.851742424242428</v>
      </c>
      <c r="H37" s="551">
        <f>D37*1.06</f>
        <v>5956.034</v>
      </c>
      <c r="I37" s="562">
        <f>H37/D37*100-100</f>
        <v>6</v>
      </c>
      <c r="J37" s="473">
        <f>G37*1.06</f>
        <v>19.982846969696975</v>
      </c>
      <c r="K37" s="241">
        <f>J37/G37*100-100</f>
        <v>6</v>
      </c>
    </row>
    <row r="38" spans="1:11" s="39" customFormat="1" ht="15" customHeight="1">
      <c r="A38" s="45" t="s">
        <v>310</v>
      </c>
      <c r="B38" s="79" t="s">
        <v>452</v>
      </c>
      <c r="C38" s="45" t="s">
        <v>90</v>
      </c>
      <c r="D38" s="85"/>
      <c r="E38" s="47"/>
      <c r="F38" s="569"/>
      <c r="G38" s="47"/>
      <c r="H38" s="195"/>
      <c r="I38" s="46"/>
      <c r="J38" s="180"/>
      <c r="K38" s="240"/>
    </row>
    <row r="39" spans="1:11" s="39" customFormat="1" ht="15" customHeight="1">
      <c r="A39" s="45"/>
      <c r="B39" s="79" t="s">
        <v>453</v>
      </c>
      <c r="C39" s="45" t="s">
        <v>91</v>
      </c>
      <c r="D39" s="85">
        <v>6181.94</v>
      </c>
      <c r="E39" s="47">
        <f>D39+2714.65</f>
        <v>8896.59</v>
      </c>
      <c r="F39" s="569">
        <f>D39+423.73</f>
        <v>6605.67</v>
      </c>
      <c r="G39" s="47">
        <v>18.851736111111116</v>
      </c>
      <c r="H39" s="195">
        <f>D39*1.06</f>
        <v>6552.8564</v>
      </c>
      <c r="I39" s="46">
        <f>H39/D39*100-100</f>
        <v>6</v>
      </c>
      <c r="J39" s="180">
        <f>G39*1.06</f>
        <v>19.982840277777782</v>
      </c>
      <c r="K39" s="241">
        <f>J39/G39*100-100</f>
        <v>6</v>
      </c>
    </row>
    <row r="40" spans="1:11" s="39" customFormat="1" ht="15" customHeight="1">
      <c r="A40" s="537" t="s">
        <v>462</v>
      </c>
      <c r="B40" s="576" t="s">
        <v>359</v>
      </c>
      <c r="C40" s="537" t="s">
        <v>90</v>
      </c>
      <c r="D40" s="571"/>
      <c r="E40" s="543"/>
      <c r="F40" s="572"/>
      <c r="G40" s="543"/>
      <c r="H40" s="550"/>
      <c r="I40" s="561"/>
      <c r="J40" s="531"/>
      <c r="K40" s="240"/>
    </row>
    <row r="41" spans="1:11" s="39" customFormat="1" ht="15" customHeight="1">
      <c r="A41" s="545"/>
      <c r="B41" s="573" t="s">
        <v>234</v>
      </c>
      <c r="C41" s="545" t="s">
        <v>91</v>
      </c>
      <c r="D41" s="574">
        <v>4479.5599999999995</v>
      </c>
      <c r="E41" s="546">
        <f>D41+2788.14</f>
        <v>7267.699999999999</v>
      </c>
      <c r="F41" s="575">
        <f>D41+423.73</f>
        <v>4903.289999999999</v>
      </c>
      <c r="G41" s="546">
        <v>34.851749999999996</v>
      </c>
      <c r="H41" s="551">
        <f>D41*1.06</f>
        <v>4748.3336</v>
      </c>
      <c r="I41" s="562">
        <f>H41/D41*100-100</f>
        <v>6</v>
      </c>
      <c r="J41" s="473">
        <f>G41*1.06</f>
        <v>36.942854999999994</v>
      </c>
      <c r="K41" s="241">
        <f>J41/G41*100-100</f>
        <v>6</v>
      </c>
    </row>
    <row r="42" spans="1:11" s="39" customFormat="1" ht="15" customHeight="1">
      <c r="A42" s="45" t="s">
        <v>358</v>
      </c>
      <c r="B42" s="79" t="s">
        <v>743</v>
      </c>
      <c r="C42" s="56"/>
      <c r="D42" s="85"/>
      <c r="E42" s="47"/>
      <c r="F42" s="569"/>
      <c r="G42" s="47"/>
      <c r="H42" s="195"/>
      <c r="I42" s="46"/>
      <c r="J42" s="180"/>
      <c r="K42" s="240"/>
    </row>
    <row r="43" spans="1:11" s="39" customFormat="1" ht="15" customHeight="1">
      <c r="A43" s="45"/>
      <c r="B43" s="79" t="s">
        <v>765</v>
      </c>
      <c r="C43" s="45" t="s">
        <v>90</v>
      </c>
      <c r="D43" s="85"/>
      <c r="E43" s="47"/>
      <c r="F43" s="569"/>
      <c r="G43" s="47"/>
      <c r="H43" s="195"/>
      <c r="I43" s="46"/>
      <c r="J43" s="180"/>
      <c r="K43" s="85"/>
    </row>
    <row r="44" spans="1:11" s="39" customFormat="1" ht="15" customHeight="1">
      <c r="A44" s="45"/>
      <c r="B44" s="79" t="s">
        <v>454</v>
      </c>
      <c r="C44" s="45" t="s">
        <v>91</v>
      </c>
      <c r="D44" s="85">
        <v>9586.7</v>
      </c>
      <c r="E44" s="47">
        <f>D44+5193.61</f>
        <v>14780.310000000001</v>
      </c>
      <c r="F44" s="569">
        <f>D44+423.73</f>
        <v>10010.43</v>
      </c>
      <c r="G44" s="47">
        <v>20.941975806451616</v>
      </c>
      <c r="H44" s="195">
        <f>D44*1.06</f>
        <v>10161.902000000002</v>
      </c>
      <c r="I44" s="46">
        <f>H44/D44*100-100</f>
        <v>6</v>
      </c>
      <c r="J44" s="180">
        <f>G44*1.06</f>
        <v>22.198494354838715</v>
      </c>
      <c r="K44" s="241">
        <f>J44/G44*100-100</f>
        <v>6</v>
      </c>
    </row>
    <row r="45" spans="1:11" s="39" customFormat="1" ht="15" customHeight="1">
      <c r="A45" s="537" t="s">
        <v>390</v>
      </c>
      <c r="B45" s="570" t="s">
        <v>455</v>
      </c>
      <c r="C45" s="537" t="s">
        <v>90</v>
      </c>
      <c r="D45" s="571"/>
      <c r="E45" s="543"/>
      <c r="F45" s="572"/>
      <c r="G45" s="543"/>
      <c r="H45" s="550"/>
      <c r="I45" s="561"/>
      <c r="J45" s="531"/>
      <c r="K45" s="240"/>
    </row>
    <row r="46" spans="1:11" s="39" customFormat="1" ht="15" customHeight="1">
      <c r="A46" s="545"/>
      <c r="B46" s="573" t="s">
        <v>475</v>
      </c>
      <c r="C46" s="545" t="s">
        <v>91</v>
      </c>
      <c r="D46" s="574">
        <v>5020.5</v>
      </c>
      <c r="E46" s="546">
        <f>D46+5014.56</f>
        <v>10035.060000000001</v>
      </c>
      <c r="F46" s="575">
        <f>D46+423.73</f>
        <v>5444.23</v>
      </c>
      <c r="G46" s="546">
        <v>18.851729323308277</v>
      </c>
      <c r="H46" s="551">
        <f>D46*1.06</f>
        <v>5321.7300000000005</v>
      </c>
      <c r="I46" s="562">
        <f>H46/D46*100-100</f>
        <v>6</v>
      </c>
      <c r="J46" s="473">
        <f>G46*1.06</f>
        <v>19.982833082706776</v>
      </c>
      <c r="K46" s="241">
        <f>J46/G46*100-100</f>
        <v>6</v>
      </c>
    </row>
    <row r="47" spans="1:11" s="39" customFormat="1" ht="15" customHeight="1">
      <c r="A47" s="45" t="s">
        <v>391</v>
      </c>
      <c r="B47" s="79" t="s">
        <v>321</v>
      </c>
      <c r="C47" s="56"/>
      <c r="D47" s="85"/>
      <c r="E47" s="47"/>
      <c r="F47" s="569"/>
      <c r="G47" s="47"/>
      <c r="H47" s="195"/>
      <c r="I47" s="46"/>
      <c r="J47" s="180"/>
      <c r="K47" s="240"/>
    </row>
    <row r="48" spans="1:11" s="39" customFormat="1" ht="15" customHeight="1">
      <c r="A48" s="45"/>
      <c r="B48" s="79" t="s">
        <v>322</v>
      </c>
      <c r="C48" s="45"/>
      <c r="D48" s="85"/>
      <c r="E48" s="47"/>
      <c r="F48" s="569"/>
      <c r="G48" s="47"/>
      <c r="H48" s="195"/>
      <c r="I48" s="46"/>
      <c r="J48" s="180"/>
      <c r="K48" s="85"/>
    </row>
    <row r="49" spans="1:11" s="39" customFormat="1" ht="15" customHeight="1">
      <c r="A49" s="45"/>
      <c r="B49" s="79" t="s">
        <v>323</v>
      </c>
      <c r="C49" s="45" t="s">
        <v>90</v>
      </c>
      <c r="D49" s="85">
        <v>5380.82</v>
      </c>
      <c r="E49" s="47">
        <f>D49+3317.91</f>
        <v>8698.73</v>
      </c>
      <c r="F49" s="569">
        <f>D49+423.73</f>
        <v>5804.549999999999</v>
      </c>
      <c r="G49" s="47">
        <v>18.851761363636363</v>
      </c>
      <c r="H49" s="195">
        <f>D49*1.06</f>
        <v>5703.6692</v>
      </c>
      <c r="I49" s="46">
        <f>H49/D49*100-100</f>
        <v>6</v>
      </c>
      <c r="J49" s="180">
        <f>G49*1.06</f>
        <v>19.982867045454547</v>
      </c>
      <c r="K49" s="85">
        <f>J49/G49*100-100</f>
        <v>6</v>
      </c>
    </row>
    <row r="50" spans="1:11" s="39" customFormat="1" ht="15" customHeight="1">
      <c r="A50" s="45"/>
      <c r="B50" s="79" t="s">
        <v>324</v>
      </c>
      <c r="C50" s="45" t="s">
        <v>91</v>
      </c>
      <c r="D50" s="85">
        <v>4836.389999999999</v>
      </c>
      <c r="E50" s="47">
        <f>D50+3016.28</f>
        <v>7852.67</v>
      </c>
      <c r="F50" s="569">
        <f>D50+423.73</f>
        <v>5260.119999999999</v>
      </c>
      <c r="G50" s="47">
        <v>18.851750000000003</v>
      </c>
      <c r="H50" s="195">
        <f>D50*1.06</f>
        <v>5126.573399999999</v>
      </c>
      <c r="I50" s="46">
        <f>H50/D50*100-100</f>
        <v>6</v>
      </c>
      <c r="J50" s="180">
        <f>G50*1.06</f>
        <v>19.982855000000004</v>
      </c>
      <c r="K50" s="241">
        <f>J50/G50*100-100</f>
        <v>6</v>
      </c>
    </row>
    <row r="51" spans="1:11" s="39" customFormat="1" ht="15" customHeight="1">
      <c r="A51" s="537" t="s">
        <v>392</v>
      </c>
      <c r="B51" s="577" t="s">
        <v>181</v>
      </c>
      <c r="C51" s="536"/>
      <c r="D51" s="571"/>
      <c r="E51" s="543"/>
      <c r="F51" s="572"/>
      <c r="G51" s="543"/>
      <c r="H51" s="550"/>
      <c r="I51" s="561"/>
      <c r="J51" s="531"/>
      <c r="K51" s="240"/>
    </row>
    <row r="52" spans="1:11" s="39" customFormat="1" ht="15" customHeight="1">
      <c r="A52" s="45"/>
      <c r="B52" s="83" t="s">
        <v>182</v>
      </c>
      <c r="C52" s="45" t="s">
        <v>90</v>
      </c>
      <c r="D52" s="85"/>
      <c r="E52" s="47"/>
      <c r="F52" s="569"/>
      <c r="G52" s="47"/>
      <c r="H52" s="195"/>
      <c r="I52" s="46"/>
      <c r="J52" s="180"/>
      <c r="K52" s="85"/>
    </row>
    <row r="53" spans="1:11" s="39" customFormat="1" ht="15" customHeight="1">
      <c r="A53" s="545"/>
      <c r="B53" s="573" t="s">
        <v>12</v>
      </c>
      <c r="C53" s="545" t="s">
        <v>91</v>
      </c>
      <c r="D53" s="574">
        <v>4766.75</v>
      </c>
      <c r="E53" s="546">
        <f>D53+1512.19</f>
        <v>6278.9400000000005</v>
      </c>
      <c r="F53" s="575">
        <f>D53+423.73</f>
        <v>5190.48</v>
      </c>
      <c r="G53" s="546">
        <v>18.902375000000006</v>
      </c>
      <c r="H53" s="551">
        <f>D53*1.06</f>
        <v>5052.755</v>
      </c>
      <c r="I53" s="562">
        <f>H53/D53*100-100</f>
        <v>6</v>
      </c>
      <c r="J53" s="473">
        <f>G53*1.06</f>
        <v>20.03651750000001</v>
      </c>
      <c r="K53" s="241">
        <f>J53/G53*100-100</f>
        <v>6</v>
      </c>
    </row>
    <row r="54" spans="1:11" s="39" customFormat="1" ht="15" customHeight="1">
      <c r="A54" s="45" t="s">
        <v>395</v>
      </c>
      <c r="B54" s="83" t="s">
        <v>814</v>
      </c>
      <c r="C54" s="45" t="s">
        <v>90</v>
      </c>
      <c r="D54" s="85"/>
      <c r="E54" s="47"/>
      <c r="F54" s="569"/>
      <c r="G54" s="47"/>
      <c r="H54" s="195"/>
      <c r="I54" s="46"/>
      <c r="J54" s="180"/>
      <c r="K54" s="240"/>
    </row>
    <row r="55" spans="1:11" s="39" customFormat="1" ht="15" customHeight="1">
      <c r="A55" s="45"/>
      <c r="B55" s="83" t="s">
        <v>360</v>
      </c>
      <c r="C55" s="45" t="s">
        <v>91</v>
      </c>
      <c r="D55" s="85">
        <v>876.8</v>
      </c>
      <c r="E55" s="47">
        <v>261.8</v>
      </c>
      <c r="F55" s="569">
        <f>D55+423.73</f>
        <v>1300.53</v>
      </c>
      <c r="G55" s="47" t="s">
        <v>21</v>
      </c>
      <c r="H55" s="195">
        <v>3000</v>
      </c>
      <c r="I55" s="46">
        <f>H55/D55*100-100</f>
        <v>242.15328467153284</v>
      </c>
      <c r="J55" s="180"/>
      <c r="K55" s="241"/>
    </row>
    <row r="56" spans="1:11" s="39" customFormat="1" ht="15" customHeight="1">
      <c r="A56" s="537" t="s">
        <v>396</v>
      </c>
      <c r="B56" s="577" t="s">
        <v>23</v>
      </c>
      <c r="C56" s="537" t="s">
        <v>90</v>
      </c>
      <c r="D56" s="571"/>
      <c r="E56" s="543"/>
      <c r="F56" s="572"/>
      <c r="G56" s="543"/>
      <c r="H56" s="550"/>
      <c r="I56" s="561"/>
      <c r="J56" s="531"/>
      <c r="K56" s="240"/>
    </row>
    <row r="57" spans="1:11" s="39" customFormat="1" ht="15" customHeight="1">
      <c r="A57" s="545"/>
      <c r="B57" s="578" t="s">
        <v>148</v>
      </c>
      <c r="C57" s="545" t="s">
        <v>91</v>
      </c>
      <c r="D57" s="574">
        <v>1012.47</v>
      </c>
      <c r="E57" s="546">
        <f>D57+304.06</f>
        <v>1316.53</v>
      </c>
      <c r="F57" s="575">
        <f>D57+423.73</f>
        <v>1436.2</v>
      </c>
      <c r="G57" s="546">
        <v>19.003749999999997</v>
      </c>
      <c r="H57" s="551">
        <f>D57*1.06</f>
        <v>1073.2182</v>
      </c>
      <c r="I57" s="562">
        <f>H57/D57*100-100</f>
        <v>6</v>
      </c>
      <c r="J57" s="473">
        <f>G57*1.06</f>
        <v>20.143974999999998</v>
      </c>
      <c r="K57" s="241">
        <f>J57/G57*100-100</f>
        <v>6</v>
      </c>
    </row>
    <row r="58" spans="1:11" s="39" customFormat="1" ht="15" customHeight="1">
      <c r="A58" s="537" t="s">
        <v>397</v>
      </c>
      <c r="B58" s="577" t="s">
        <v>29</v>
      </c>
      <c r="C58" s="537" t="s">
        <v>90</v>
      </c>
      <c r="D58" s="571"/>
      <c r="E58" s="543"/>
      <c r="F58" s="572"/>
      <c r="G58" s="543"/>
      <c r="H58" s="550"/>
      <c r="I58" s="561"/>
      <c r="J58" s="531"/>
      <c r="K58" s="240"/>
    </row>
    <row r="59" spans="1:11" s="39" customFormat="1" ht="15" customHeight="1">
      <c r="A59" s="545"/>
      <c r="B59" s="573" t="s">
        <v>30</v>
      </c>
      <c r="C59" s="545" t="s">
        <v>91</v>
      </c>
      <c r="D59" s="574">
        <v>2511.02</v>
      </c>
      <c r="E59" s="546">
        <f>D59+3011.42</f>
        <v>5522.4400000000005</v>
      </c>
      <c r="F59" s="575">
        <f>D59+423.73</f>
        <v>2934.75</v>
      </c>
      <c r="G59" s="546">
        <v>18.821375000000003</v>
      </c>
      <c r="H59" s="551">
        <f>D59*1.06</f>
        <v>2661.6812</v>
      </c>
      <c r="I59" s="562">
        <f>H59/D59*100-100</f>
        <v>6</v>
      </c>
      <c r="J59" s="473">
        <f>G59*1.06</f>
        <v>19.950657500000005</v>
      </c>
      <c r="K59" s="241">
        <f>J59/G59*100-100</f>
        <v>6</v>
      </c>
    </row>
    <row r="60" spans="1:11" s="39" customFormat="1" ht="15" customHeight="1">
      <c r="A60" s="45" t="s">
        <v>398</v>
      </c>
      <c r="B60" s="83" t="s">
        <v>281</v>
      </c>
      <c r="C60" s="45" t="s">
        <v>90</v>
      </c>
      <c r="D60" s="85"/>
      <c r="E60" s="47"/>
      <c r="F60" s="569"/>
      <c r="G60" s="47"/>
      <c r="H60" s="195"/>
      <c r="I60" s="46"/>
      <c r="J60" s="180"/>
      <c r="K60" s="240"/>
    </row>
    <row r="61" spans="1:11" s="39" customFormat="1" ht="15" customHeight="1">
      <c r="A61" s="45"/>
      <c r="B61" s="79" t="s">
        <v>282</v>
      </c>
      <c r="C61" s="45" t="s">
        <v>91</v>
      </c>
      <c r="D61" s="85">
        <v>1860.59</v>
      </c>
      <c r="E61" s="47">
        <f>D61+2258.57</f>
        <v>4119.16</v>
      </c>
      <c r="F61" s="569">
        <f>D61+423.73</f>
        <v>2284.3199999999997</v>
      </c>
      <c r="G61" s="47">
        <v>18.821416666666664</v>
      </c>
      <c r="H61" s="195">
        <f aca="true" t="shared" si="0" ref="H61:H74">D61*1.06</f>
        <v>1972.2254</v>
      </c>
      <c r="I61" s="46">
        <f aca="true" t="shared" si="1" ref="I61:I74">H61/D61*100-100</f>
        <v>6</v>
      </c>
      <c r="J61" s="180">
        <f>G61*1.06</f>
        <v>19.950701666666664</v>
      </c>
      <c r="K61" s="241">
        <f>J61/G61*100-100</f>
        <v>6</v>
      </c>
    </row>
    <row r="62" spans="1:11" s="39" customFormat="1" ht="15" customHeight="1">
      <c r="A62" s="537" t="s">
        <v>202</v>
      </c>
      <c r="B62" s="623" t="s">
        <v>418</v>
      </c>
      <c r="C62" s="537" t="s">
        <v>90</v>
      </c>
      <c r="D62" s="543"/>
      <c r="E62" s="561"/>
      <c r="F62" s="572"/>
      <c r="G62" s="543"/>
      <c r="H62" s="550"/>
      <c r="I62" s="561"/>
      <c r="J62" s="531"/>
      <c r="K62" s="240"/>
    </row>
    <row r="63" spans="1:11" s="39" customFormat="1" ht="15" customHeight="1">
      <c r="A63" s="545"/>
      <c r="B63" s="534" t="s">
        <v>419</v>
      </c>
      <c r="C63" s="545" t="s">
        <v>91</v>
      </c>
      <c r="D63" s="546">
        <v>2760</v>
      </c>
      <c r="E63" s="562">
        <v>1900</v>
      </c>
      <c r="F63" s="575">
        <f>D63+423.73</f>
        <v>3183.73</v>
      </c>
      <c r="G63" s="546"/>
      <c r="H63" s="551">
        <f t="shared" si="0"/>
        <v>2925.6000000000004</v>
      </c>
      <c r="I63" s="562">
        <f t="shared" si="1"/>
        <v>6</v>
      </c>
      <c r="J63" s="473"/>
      <c r="K63" s="241"/>
    </row>
    <row r="64" spans="1:11" s="39" customFormat="1" ht="15" customHeight="1">
      <c r="A64" s="537" t="s">
        <v>174</v>
      </c>
      <c r="B64" s="570" t="s">
        <v>200</v>
      </c>
      <c r="C64" s="537" t="s">
        <v>90</v>
      </c>
      <c r="D64" s="571"/>
      <c r="E64" s="572"/>
      <c r="F64" s="572"/>
      <c r="G64" s="543"/>
      <c r="H64" s="550"/>
      <c r="I64" s="561"/>
      <c r="J64" s="531"/>
      <c r="K64" s="240"/>
    </row>
    <row r="65" spans="1:11" s="39" customFormat="1" ht="15" customHeight="1">
      <c r="A65" s="545"/>
      <c r="B65" s="573" t="s">
        <v>149</v>
      </c>
      <c r="C65" s="545" t="s">
        <v>91</v>
      </c>
      <c r="D65" s="546">
        <v>2300</v>
      </c>
      <c r="E65" s="575">
        <v>1500</v>
      </c>
      <c r="F65" s="575">
        <f>D65+423.73</f>
        <v>2723.73</v>
      </c>
      <c r="G65" s="546"/>
      <c r="H65" s="551">
        <f t="shared" si="0"/>
        <v>2438</v>
      </c>
      <c r="I65" s="562">
        <f t="shared" si="1"/>
        <v>6</v>
      </c>
      <c r="J65" s="473"/>
      <c r="K65" s="241"/>
    </row>
    <row r="66" spans="1:11" s="39" customFormat="1" ht="15" customHeight="1">
      <c r="A66" s="45" t="s">
        <v>175</v>
      </c>
      <c r="B66" s="186" t="s">
        <v>55</v>
      </c>
      <c r="C66" s="45" t="s">
        <v>90</v>
      </c>
      <c r="D66" s="85"/>
      <c r="E66" s="47"/>
      <c r="F66" s="569"/>
      <c r="G66" s="47"/>
      <c r="H66" s="195"/>
      <c r="I66" s="46"/>
      <c r="J66" s="180"/>
      <c r="K66" s="240"/>
    </row>
    <row r="67" spans="1:11" s="39" customFormat="1" ht="15" customHeight="1">
      <c r="A67" s="45"/>
      <c r="B67" s="186"/>
      <c r="C67" s="45" t="s">
        <v>91</v>
      </c>
      <c r="D67" s="85">
        <v>769.49</v>
      </c>
      <c r="E67" s="47">
        <v>169.49</v>
      </c>
      <c r="F67" s="569">
        <f>D67+423.73</f>
        <v>1193.22</v>
      </c>
      <c r="G67" s="47"/>
      <c r="H67" s="195">
        <f t="shared" si="0"/>
        <v>815.6594</v>
      </c>
      <c r="I67" s="46">
        <f t="shared" si="1"/>
        <v>6</v>
      </c>
      <c r="J67" s="180"/>
      <c r="K67" s="241"/>
    </row>
    <row r="68" spans="1:11" s="39" customFormat="1" ht="15" customHeight="1">
      <c r="A68" s="579" t="s">
        <v>176</v>
      </c>
      <c r="B68" s="536" t="s">
        <v>366</v>
      </c>
      <c r="C68" s="537" t="s">
        <v>90</v>
      </c>
      <c r="D68" s="543"/>
      <c r="E68" s="561"/>
      <c r="F68" s="572"/>
      <c r="G68" s="543"/>
      <c r="H68" s="550"/>
      <c r="I68" s="561"/>
      <c r="J68" s="531"/>
      <c r="K68" s="240"/>
    </row>
    <row r="69" spans="1:11" s="39" customFormat="1" ht="15" customHeight="1">
      <c r="A69" s="580"/>
      <c r="B69" s="539" t="s">
        <v>365</v>
      </c>
      <c r="C69" s="545" t="s">
        <v>91</v>
      </c>
      <c r="D69" s="546">
        <v>6900</v>
      </c>
      <c r="E69" s="562">
        <f>2935.92+5900</f>
        <v>8835.92</v>
      </c>
      <c r="F69" s="575">
        <f>D69+423.73</f>
        <v>7323.73</v>
      </c>
      <c r="G69" s="546">
        <v>18.82</v>
      </c>
      <c r="H69" s="551">
        <f t="shared" si="0"/>
        <v>7314</v>
      </c>
      <c r="I69" s="562">
        <f t="shared" si="1"/>
        <v>6</v>
      </c>
      <c r="J69" s="473">
        <f>G69*1.06</f>
        <v>19.9492</v>
      </c>
      <c r="K69" s="241">
        <f>J69/G69*100-100</f>
        <v>6</v>
      </c>
    </row>
    <row r="70" spans="1:11" s="39" customFormat="1" ht="15" customHeight="1">
      <c r="A70" s="103" t="s">
        <v>177</v>
      </c>
      <c r="B70" s="56" t="s">
        <v>130</v>
      </c>
      <c r="C70" s="45" t="s">
        <v>90</v>
      </c>
      <c r="D70" s="47"/>
      <c r="E70" s="46"/>
      <c r="F70" s="46"/>
      <c r="G70" s="85"/>
      <c r="H70" s="195"/>
      <c r="I70" s="46"/>
      <c r="J70" s="180"/>
      <c r="K70" s="240"/>
    </row>
    <row r="71" spans="1:11" s="39" customFormat="1" ht="15" customHeight="1">
      <c r="A71" s="103"/>
      <c r="B71" s="56" t="s">
        <v>131</v>
      </c>
      <c r="C71" s="45" t="s">
        <v>91</v>
      </c>
      <c r="D71" s="47">
        <v>3500</v>
      </c>
      <c r="E71" s="46"/>
      <c r="F71" s="46">
        <f>D71+423.73</f>
        <v>3923.73</v>
      </c>
      <c r="G71" s="85"/>
      <c r="H71" s="195">
        <f t="shared" si="0"/>
        <v>3710</v>
      </c>
      <c r="I71" s="46">
        <f t="shared" si="1"/>
        <v>6</v>
      </c>
      <c r="J71" s="180"/>
      <c r="K71" s="241"/>
    </row>
    <row r="72" spans="1:11" s="39" customFormat="1" ht="15" customHeight="1">
      <c r="A72" s="579" t="s">
        <v>178</v>
      </c>
      <c r="B72" s="536" t="s">
        <v>132</v>
      </c>
      <c r="C72" s="537" t="s">
        <v>90</v>
      </c>
      <c r="D72" s="543"/>
      <c r="E72" s="561"/>
      <c r="F72" s="561"/>
      <c r="G72" s="571"/>
      <c r="H72" s="550"/>
      <c r="I72" s="561"/>
      <c r="J72" s="531"/>
      <c r="K72" s="240"/>
    </row>
    <row r="73" spans="1:11" s="39" customFormat="1" ht="15" customHeight="1">
      <c r="A73" s="580"/>
      <c r="B73" s="539" t="s">
        <v>131</v>
      </c>
      <c r="C73" s="545" t="s">
        <v>91</v>
      </c>
      <c r="D73" s="546">
        <v>4000</v>
      </c>
      <c r="E73" s="562"/>
      <c r="F73" s="562">
        <f>D73+423.73</f>
        <v>4423.73</v>
      </c>
      <c r="G73" s="574"/>
      <c r="H73" s="551">
        <f t="shared" si="0"/>
        <v>4240</v>
      </c>
      <c r="I73" s="562">
        <f t="shared" si="1"/>
        <v>6</v>
      </c>
      <c r="J73" s="473"/>
      <c r="K73" s="241"/>
    </row>
    <row r="74" spans="1:11" s="39" customFormat="1" ht="23.25" customHeight="1">
      <c r="A74" s="45" t="s">
        <v>179</v>
      </c>
      <c r="B74" s="542" t="s">
        <v>585</v>
      </c>
      <c r="C74" s="581" t="s">
        <v>119</v>
      </c>
      <c r="D74" s="47">
        <v>1500</v>
      </c>
      <c r="E74" s="46"/>
      <c r="F74" s="46"/>
      <c r="G74" s="47"/>
      <c r="H74" s="195">
        <f t="shared" si="0"/>
        <v>1590</v>
      </c>
      <c r="I74" s="46">
        <f t="shared" si="1"/>
        <v>6</v>
      </c>
      <c r="J74" s="180"/>
      <c r="K74" s="241"/>
    </row>
    <row r="75" spans="1:11" s="39" customFormat="1" ht="88.5" customHeight="1">
      <c r="A75" s="482" t="s">
        <v>180</v>
      </c>
      <c r="B75" s="554" t="s">
        <v>679</v>
      </c>
      <c r="C75" s="552" t="s">
        <v>119</v>
      </c>
      <c r="D75" s="482"/>
      <c r="E75" s="479"/>
      <c r="F75" s="479"/>
      <c r="G75" s="479"/>
      <c r="H75" s="476">
        <v>2500</v>
      </c>
      <c r="I75" s="486"/>
      <c r="J75" s="478"/>
      <c r="K75" s="46"/>
    </row>
    <row r="76" spans="1:11" s="39" customFormat="1" ht="53.25" customHeight="1">
      <c r="A76" s="482" t="s">
        <v>183</v>
      </c>
      <c r="B76" s="554" t="s">
        <v>680</v>
      </c>
      <c r="C76" s="552" t="s">
        <v>119</v>
      </c>
      <c r="D76" s="482"/>
      <c r="E76" s="479"/>
      <c r="F76" s="479"/>
      <c r="G76" s="481"/>
      <c r="H76" s="476">
        <v>5000</v>
      </c>
      <c r="I76" s="486"/>
      <c r="J76" s="478"/>
      <c r="K76" s="46"/>
    </row>
    <row r="77" spans="1:11" s="39" customFormat="1" ht="93" customHeight="1">
      <c r="A77" s="482" t="s">
        <v>184</v>
      </c>
      <c r="B77" s="554" t="s">
        <v>681</v>
      </c>
      <c r="C77" s="552" t="s">
        <v>119</v>
      </c>
      <c r="D77" s="482"/>
      <c r="E77" s="479"/>
      <c r="F77" s="479"/>
      <c r="G77" s="481"/>
      <c r="H77" s="476">
        <v>5000</v>
      </c>
      <c r="I77" s="486"/>
      <c r="J77" s="478"/>
      <c r="K77" s="46"/>
    </row>
    <row r="78" spans="1:11" s="39" customFormat="1" ht="33" customHeight="1">
      <c r="A78" s="482" t="s">
        <v>185</v>
      </c>
      <c r="B78" s="554" t="s">
        <v>682</v>
      </c>
      <c r="C78" s="552" t="s">
        <v>119</v>
      </c>
      <c r="D78" s="482"/>
      <c r="E78" s="479"/>
      <c r="F78" s="479"/>
      <c r="G78" s="481"/>
      <c r="H78" s="476">
        <v>15000</v>
      </c>
      <c r="I78" s="486"/>
      <c r="J78" s="478"/>
      <c r="K78" s="46"/>
    </row>
    <row r="79" spans="1:11" s="39" customFormat="1" ht="40.5" customHeight="1">
      <c r="A79" s="482" t="s">
        <v>186</v>
      </c>
      <c r="B79" s="554" t="s">
        <v>683</v>
      </c>
      <c r="C79" s="552" t="s">
        <v>119</v>
      </c>
      <c r="D79" s="482"/>
      <c r="E79" s="479"/>
      <c r="F79" s="479"/>
      <c r="G79" s="481"/>
      <c r="H79" s="476">
        <v>5000</v>
      </c>
      <c r="I79" s="486"/>
      <c r="J79" s="478"/>
      <c r="K79" s="46"/>
    </row>
    <row r="80" spans="1:11" s="39" customFormat="1" ht="40.5" customHeight="1">
      <c r="A80" s="482" t="s">
        <v>253</v>
      </c>
      <c r="B80" s="554" t="s">
        <v>684</v>
      </c>
      <c r="C80" s="552" t="s">
        <v>119</v>
      </c>
      <c r="D80" s="482"/>
      <c r="E80" s="479"/>
      <c r="F80" s="479"/>
      <c r="G80" s="481"/>
      <c r="H80" s="476">
        <v>15000</v>
      </c>
      <c r="I80" s="486"/>
      <c r="J80" s="478"/>
      <c r="K80" s="46"/>
    </row>
    <row r="81" spans="1:11" s="39" customFormat="1" ht="54" customHeight="1">
      <c r="A81" s="482" t="s">
        <v>254</v>
      </c>
      <c r="B81" s="554" t="s">
        <v>685</v>
      </c>
      <c r="C81" s="552" t="s">
        <v>119</v>
      </c>
      <c r="D81" s="482"/>
      <c r="E81" s="479"/>
      <c r="F81" s="479"/>
      <c r="G81" s="481"/>
      <c r="H81" s="476">
        <v>2500</v>
      </c>
      <c r="I81" s="486"/>
      <c r="J81" s="478"/>
      <c r="K81" s="46"/>
    </row>
    <row r="82" spans="1:11" s="39" customFormat="1" ht="53.25" customHeight="1">
      <c r="A82" s="482" t="s">
        <v>236</v>
      </c>
      <c r="B82" s="554" t="s">
        <v>686</v>
      </c>
      <c r="C82" s="552" t="s">
        <v>119</v>
      </c>
      <c r="D82" s="482"/>
      <c r="E82" s="479"/>
      <c r="F82" s="479"/>
      <c r="G82" s="481"/>
      <c r="H82" s="476">
        <v>3500</v>
      </c>
      <c r="I82" s="486"/>
      <c r="J82" s="478"/>
      <c r="K82" s="46"/>
    </row>
    <row r="83" spans="1:11" s="39" customFormat="1" ht="29.25" customHeight="1">
      <c r="A83" s="44" t="s">
        <v>237</v>
      </c>
      <c r="B83" s="702" t="s">
        <v>823</v>
      </c>
      <c r="C83" s="703" t="s">
        <v>119</v>
      </c>
      <c r="D83" s="241"/>
      <c r="E83" s="64"/>
      <c r="F83" s="704"/>
      <c r="G83" s="64"/>
      <c r="H83" s="558">
        <v>900</v>
      </c>
      <c r="I83" s="46"/>
      <c r="J83" s="189"/>
      <c r="K83" s="46"/>
    </row>
    <row r="84" spans="1:11" s="39" customFormat="1" ht="15" customHeight="1">
      <c r="A84" s="402" t="s">
        <v>150</v>
      </c>
      <c r="C84" s="403"/>
      <c r="D84" s="403"/>
      <c r="E84" s="42"/>
      <c r="F84" s="42"/>
      <c r="G84" s="42"/>
      <c r="H84" s="487"/>
      <c r="I84" s="488"/>
      <c r="J84" s="469"/>
      <c r="K84" s="488"/>
    </row>
    <row r="85" spans="1:11" s="39" customFormat="1" ht="15" customHeight="1">
      <c r="A85" s="71" t="s">
        <v>169</v>
      </c>
      <c r="B85" s="78" t="s">
        <v>143</v>
      </c>
      <c r="C85" s="84" t="s">
        <v>46</v>
      </c>
      <c r="D85" s="190"/>
      <c r="E85" s="191"/>
      <c r="F85" s="178"/>
      <c r="G85" s="178"/>
      <c r="H85" s="409"/>
      <c r="I85" s="73"/>
      <c r="J85" s="190"/>
      <c r="K85" s="73"/>
    </row>
    <row r="86" spans="1:11" s="39" customFormat="1" ht="15" customHeight="1">
      <c r="A86" s="45"/>
      <c r="B86" s="79" t="s">
        <v>49</v>
      </c>
      <c r="C86" s="45" t="s">
        <v>47</v>
      </c>
      <c r="D86" s="180"/>
      <c r="E86" s="187"/>
      <c r="F86" s="188"/>
      <c r="G86" s="188"/>
      <c r="H86" s="410"/>
      <c r="I86" s="47"/>
      <c r="J86" s="180"/>
      <c r="K86" s="47"/>
    </row>
    <row r="87" spans="1:11" s="39" customFormat="1" ht="15" customHeight="1">
      <c r="A87" s="45"/>
      <c r="B87" s="79" t="s">
        <v>287</v>
      </c>
      <c r="C87" s="45" t="s">
        <v>286</v>
      </c>
      <c r="D87" s="404">
        <v>1650</v>
      </c>
      <c r="E87" s="187"/>
      <c r="F87" s="188">
        <f>D87+423.73</f>
        <v>2073.73</v>
      </c>
      <c r="G87" s="188"/>
      <c r="H87" s="404">
        <f>D87*1.06</f>
        <v>1749</v>
      </c>
      <c r="I87" s="47">
        <f>H87/D87*100-100</f>
        <v>6</v>
      </c>
      <c r="J87" s="188"/>
      <c r="K87" s="47"/>
    </row>
    <row r="88" spans="1:11" s="39" customFormat="1" ht="15" customHeight="1">
      <c r="A88" s="44"/>
      <c r="B88" s="80" t="s">
        <v>288</v>
      </c>
      <c r="C88" s="44" t="s">
        <v>91</v>
      </c>
      <c r="D88" s="406">
        <v>1390.6</v>
      </c>
      <c r="E88" s="194"/>
      <c r="F88" s="179">
        <f>D88+423.73</f>
        <v>1814.33</v>
      </c>
      <c r="G88" s="179"/>
      <c r="H88" s="406">
        <f>D88*1.06</f>
        <v>1474.036</v>
      </c>
      <c r="I88" s="64">
        <f>H88/D88*100-100</f>
        <v>6</v>
      </c>
      <c r="J88" s="179"/>
      <c r="K88" s="64"/>
    </row>
    <row r="89" spans="1:11" s="39" customFormat="1" ht="15" customHeight="1">
      <c r="A89" s="45" t="s">
        <v>473</v>
      </c>
      <c r="B89" s="79" t="s">
        <v>763</v>
      </c>
      <c r="C89" s="89" t="s">
        <v>46</v>
      </c>
      <c r="D89" s="404"/>
      <c r="E89" s="187"/>
      <c r="F89" s="188"/>
      <c r="G89" s="188"/>
      <c r="H89" s="404"/>
      <c r="I89" s="47"/>
      <c r="J89" s="188"/>
      <c r="K89" s="47"/>
    </row>
    <row r="90" spans="1:11" s="39" customFormat="1" ht="15" customHeight="1">
      <c r="A90" s="45"/>
      <c r="B90" s="79" t="s">
        <v>764</v>
      </c>
      <c r="C90" s="45" t="s">
        <v>47</v>
      </c>
      <c r="D90" s="404"/>
      <c r="E90" s="187"/>
      <c r="F90" s="188"/>
      <c r="G90" s="188"/>
      <c r="H90" s="404"/>
      <c r="I90" s="47"/>
      <c r="J90" s="188"/>
      <c r="K90" s="47"/>
    </row>
    <row r="91" spans="1:11" s="39" customFormat="1" ht="15" customHeight="1">
      <c r="A91" s="45"/>
      <c r="B91" s="79" t="s">
        <v>386</v>
      </c>
      <c r="C91" s="45" t="s">
        <v>286</v>
      </c>
      <c r="D91" s="404"/>
      <c r="E91" s="187"/>
      <c r="F91" s="188"/>
      <c r="G91" s="188"/>
      <c r="H91" s="404"/>
      <c r="I91" s="47"/>
      <c r="J91" s="188"/>
      <c r="K91" s="47"/>
    </row>
    <row r="92" spans="1:11" s="39" customFormat="1" ht="15" customHeight="1">
      <c r="A92" s="45"/>
      <c r="B92" s="79" t="s">
        <v>287</v>
      </c>
      <c r="C92" s="45" t="s">
        <v>91</v>
      </c>
      <c r="D92" s="404">
        <v>2267</v>
      </c>
      <c r="E92" s="187"/>
      <c r="F92" s="188">
        <f>D92+423.73</f>
        <v>2690.73</v>
      </c>
      <c r="G92" s="188"/>
      <c r="H92" s="404">
        <f>D92*1.06</f>
        <v>2403.02</v>
      </c>
      <c r="I92" s="47">
        <f>H92/D92*100-100</f>
        <v>6</v>
      </c>
      <c r="J92" s="188"/>
      <c r="K92" s="47"/>
    </row>
    <row r="93" spans="1:11" s="39" customFormat="1" ht="12" customHeight="1">
      <c r="A93" s="45"/>
      <c r="B93" s="79" t="s">
        <v>288</v>
      </c>
      <c r="C93" s="45"/>
      <c r="D93" s="404">
        <v>1927.6</v>
      </c>
      <c r="E93" s="187"/>
      <c r="F93" s="188">
        <f>D93+423.73</f>
        <v>2351.33</v>
      </c>
      <c r="G93" s="188"/>
      <c r="H93" s="404">
        <f>D93*1.06</f>
        <v>2043.256</v>
      </c>
      <c r="I93" s="47">
        <f>H93/D93*100-100</f>
        <v>6</v>
      </c>
      <c r="J93" s="188"/>
      <c r="K93" s="47"/>
    </row>
    <row r="94" spans="1:11" s="39" customFormat="1" ht="16.5" customHeight="1">
      <c r="A94" s="44"/>
      <c r="B94" s="80" t="s">
        <v>411</v>
      </c>
      <c r="C94" s="45"/>
      <c r="D94" s="404">
        <v>3797.77</v>
      </c>
      <c r="E94" s="187"/>
      <c r="F94" s="179">
        <f>D94+423.73</f>
        <v>4221.5</v>
      </c>
      <c r="G94" s="179">
        <v>25.67</v>
      </c>
      <c r="H94" s="406">
        <f>D94*1.06</f>
        <v>4025.6362000000004</v>
      </c>
      <c r="I94" s="64">
        <f>H94/D94*100-100</f>
        <v>6</v>
      </c>
      <c r="J94" s="179">
        <f>G94*1.06</f>
        <v>27.210200000000004</v>
      </c>
      <c r="K94" s="64">
        <f>J94/G94*100-100</f>
        <v>6</v>
      </c>
    </row>
    <row r="95" spans="1:11" s="39" customFormat="1" ht="37.5" customHeight="1">
      <c r="A95" s="71" t="s">
        <v>375</v>
      </c>
      <c r="B95" s="789" t="s">
        <v>19</v>
      </c>
      <c r="C95" s="84" t="s">
        <v>46</v>
      </c>
      <c r="D95" s="405"/>
      <c r="E95" s="187"/>
      <c r="F95" s="188"/>
      <c r="G95" s="188"/>
      <c r="H95" s="404"/>
      <c r="I95" s="47"/>
      <c r="J95" s="188"/>
      <c r="K95" s="47"/>
    </row>
    <row r="96" spans="1:11" s="39" customFormat="1" ht="19.5" customHeight="1">
      <c r="A96" s="45"/>
      <c r="B96" s="79" t="s">
        <v>742</v>
      </c>
      <c r="C96" s="45" t="s">
        <v>47</v>
      </c>
      <c r="D96" s="404"/>
      <c r="E96" s="187"/>
      <c r="F96" s="188"/>
      <c r="G96" s="188"/>
      <c r="H96" s="404"/>
      <c r="I96" s="47"/>
      <c r="J96" s="188"/>
      <c r="K96" s="47"/>
    </row>
    <row r="97" spans="1:11" s="39" customFormat="1" ht="18" customHeight="1">
      <c r="A97" s="45"/>
      <c r="B97" s="79" t="s">
        <v>353</v>
      </c>
      <c r="C97" s="45" t="s">
        <v>286</v>
      </c>
      <c r="D97" s="404"/>
      <c r="E97" s="187"/>
      <c r="F97" s="188"/>
      <c r="G97" s="188"/>
      <c r="H97" s="404"/>
      <c r="I97" s="47"/>
      <c r="J97" s="188"/>
      <c r="K97" s="47"/>
    </row>
    <row r="98" spans="1:11" s="39" customFormat="1" ht="22.5" customHeight="1">
      <c r="A98" s="45"/>
      <c r="B98" s="79" t="s">
        <v>287</v>
      </c>
      <c r="C98" s="45" t="s">
        <v>91</v>
      </c>
      <c r="D98" s="404">
        <v>2943.15</v>
      </c>
      <c r="E98" s="187"/>
      <c r="F98" s="188">
        <f>D98+423.73</f>
        <v>3366.88</v>
      </c>
      <c r="G98" s="188"/>
      <c r="H98" s="404">
        <f>D98*1.06</f>
        <v>3119.739</v>
      </c>
      <c r="I98" s="47">
        <f>H98/D98*100-100</f>
        <v>6</v>
      </c>
      <c r="J98" s="188"/>
      <c r="K98" s="47"/>
    </row>
    <row r="99" spans="1:11" s="39" customFormat="1" ht="21.75" customHeight="1">
      <c r="A99" s="45"/>
      <c r="B99" s="79" t="s">
        <v>288</v>
      </c>
      <c r="C99" s="45"/>
      <c r="D99" s="404">
        <v>2878.85</v>
      </c>
      <c r="E99" s="187"/>
      <c r="F99" s="188">
        <f>D99+423.73</f>
        <v>3302.58</v>
      </c>
      <c r="G99" s="188"/>
      <c r="H99" s="404">
        <f>D99*1.06</f>
        <v>3051.581</v>
      </c>
      <c r="I99" s="47">
        <f>H99/D99*100-100</f>
        <v>6</v>
      </c>
      <c r="J99" s="188"/>
      <c r="K99" s="47"/>
    </row>
    <row r="100" spans="1:11" s="39" customFormat="1" ht="24" customHeight="1">
      <c r="A100" s="45"/>
      <c r="B100" s="79" t="s">
        <v>410</v>
      </c>
      <c r="C100" s="45"/>
      <c r="D100" s="404">
        <v>2572.3900000000003</v>
      </c>
      <c r="E100" s="187"/>
      <c r="F100" s="188">
        <f>D100+423.73</f>
        <v>2996.1200000000003</v>
      </c>
      <c r="G100" s="188"/>
      <c r="H100" s="404">
        <f>D100*1.06</f>
        <v>2726.7334000000005</v>
      </c>
      <c r="I100" s="47">
        <f>H100/D100*100-100</f>
        <v>6</v>
      </c>
      <c r="J100" s="188"/>
      <c r="K100" s="47"/>
    </row>
    <row r="101" spans="1:11" s="39" customFormat="1" ht="19.5" customHeight="1">
      <c r="A101" s="44"/>
      <c r="B101" s="80" t="s">
        <v>411</v>
      </c>
      <c r="C101" s="44"/>
      <c r="D101" s="406">
        <v>2191.63</v>
      </c>
      <c r="E101" s="187"/>
      <c r="F101" s="179">
        <f>D101+423.73</f>
        <v>2615.36</v>
      </c>
      <c r="G101" s="179"/>
      <c r="H101" s="406">
        <f>D101*1.06</f>
        <v>2323.1278</v>
      </c>
      <c r="I101" s="64">
        <f>H101/D101*100-100</f>
        <v>6</v>
      </c>
      <c r="J101" s="179"/>
      <c r="K101" s="64"/>
    </row>
    <row r="102" spans="1:11" s="39" customFormat="1" ht="15" customHeight="1">
      <c r="A102" s="71" t="s">
        <v>170</v>
      </c>
      <c r="B102" s="78" t="s">
        <v>354</v>
      </c>
      <c r="C102" s="84" t="s">
        <v>46</v>
      </c>
      <c r="D102" s="404"/>
      <c r="E102" s="187"/>
      <c r="F102" s="188"/>
      <c r="G102" s="188"/>
      <c r="H102" s="404"/>
      <c r="I102" s="47"/>
      <c r="J102" s="188"/>
      <c r="K102" s="47"/>
    </row>
    <row r="103" spans="1:11" s="39" customFormat="1" ht="15" customHeight="1">
      <c r="A103" s="45"/>
      <c r="B103" s="79" t="s">
        <v>232</v>
      </c>
      <c r="C103" s="45" t="s">
        <v>47</v>
      </c>
      <c r="D103" s="404"/>
      <c r="E103" s="187"/>
      <c r="F103" s="188"/>
      <c r="G103" s="188"/>
      <c r="H103" s="404"/>
      <c r="I103" s="47"/>
      <c r="J103" s="188"/>
      <c r="K103" s="47"/>
    </row>
    <row r="104" spans="1:11" s="39" customFormat="1" ht="15" customHeight="1">
      <c r="A104" s="45"/>
      <c r="B104" s="79" t="s">
        <v>287</v>
      </c>
      <c r="C104" s="45" t="s">
        <v>286</v>
      </c>
      <c r="D104" s="404">
        <v>1390.6</v>
      </c>
      <c r="E104" s="187"/>
      <c r="F104" s="188">
        <f>D104+423.73</f>
        <v>1814.33</v>
      </c>
      <c r="G104" s="188"/>
      <c r="H104" s="404">
        <f>D104*1.06</f>
        <v>1474.036</v>
      </c>
      <c r="I104" s="47">
        <f>H104/D104*100-100</f>
        <v>6</v>
      </c>
      <c r="J104" s="188"/>
      <c r="K104" s="47"/>
    </row>
    <row r="105" spans="1:11" s="39" customFormat="1" ht="15" customHeight="1">
      <c r="A105" s="44"/>
      <c r="B105" s="80" t="s">
        <v>288</v>
      </c>
      <c r="C105" s="45" t="s">
        <v>91</v>
      </c>
      <c r="D105" s="404">
        <v>1258.4</v>
      </c>
      <c r="E105" s="187"/>
      <c r="F105" s="179">
        <f>D105+423.73</f>
        <v>1682.13</v>
      </c>
      <c r="G105" s="179"/>
      <c r="H105" s="406">
        <f>D105*1.06</f>
        <v>1333.9040000000002</v>
      </c>
      <c r="I105" s="64">
        <f>H105/D105*100-100</f>
        <v>6</v>
      </c>
      <c r="J105" s="179"/>
      <c r="K105" s="64"/>
    </row>
    <row r="106" spans="1:11" s="39" customFormat="1" ht="15" customHeight="1">
      <c r="A106" s="71" t="s">
        <v>171</v>
      </c>
      <c r="B106" s="78" t="s">
        <v>52</v>
      </c>
      <c r="C106" s="84" t="s">
        <v>46</v>
      </c>
      <c r="D106" s="405"/>
      <c r="E106" s="187"/>
      <c r="F106" s="188"/>
      <c r="G106" s="188"/>
      <c r="H106" s="404"/>
      <c r="I106" s="47"/>
      <c r="J106" s="188"/>
      <c r="K106" s="47"/>
    </row>
    <row r="107" spans="1:11" s="39" customFormat="1" ht="15" customHeight="1">
      <c r="A107" s="45"/>
      <c r="B107" s="79" t="s">
        <v>53</v>
      </c>
      <c r="C107" s="45" t="s">
        <v>47</v>
      </c>
      <c r="D107" s="404"/>
      <c r="E107" s="187"/>
      <c r="F107" s="188"/>
      <c r="G107" s="188"/>
      <c r="H107" s="404"/>
      <c r="I107" s="47"/>
      <c r="J107" s="188"/>
      <c r="K107" s="47"/>
    </row>
    <row r="108" spans="1:11" s="39" customFormat="1" ht="15" customHeight="1">
      <c r="A108" s="45"/>
      <c r="B108" s="79" t="s">
        <v>287</v>
      </c>
      <c r="C108" s="45" t="s">
        <v>286</v>
      </c>
      <c r="D108" s="404">
        <v>3029.4</v>
      </c>
      <c r="E108" s="187"/>
      <c r="F108" s="188">
        <f>D108+423.73</f>
        <v>3453.13</v>
      </c>
      <c r="G108" s="188"/>
      <c r="H108" s="404">
        <f>D108*1.06</f>
        <v>3211.164</v>
      </c>
      <c r="I108" s="47">
        <f>H108/D108*100-100</f>
        <v>6</v>
      </c>
      <c r="J108" s="188"/>
      <c r="K108" s="47"/>
    </row>
    <row r="109" spans="1:11" s="39" customFormat="1" ht="15" customHeight="1">
      <c r="A109" s="45"/>
      <c r="B109" s="79" t="s">
        <v>288</v>
      </c>
      <c r="C109" s="45" t="s">
        <v>91</v>
      </c>
      <c r="D109" s="404">
        <v>2345.6</v>
      </c>
      <c r="E109" s="187"/>
      <c r="F109" s="188">
        <f>D109+423.73</f>
        <v>2769.33</v>
      </c>
      <c r="G109" s="188"/>
      <c r="H109" s="404">
        <f>D109*1.06</f>
        <v>2486.3360000000002</v>
      </c>
      <c r="I109" s="47">
        <f>H109/D109*100-100</f>
        <v>6</v>
      </c>
      <c r="J109" s="188"/>
      <c r="K109" s="47"/>
    </row>
    <row r="110" spans="1:11" s="39" customFormat="1" ht="15" customHeight="1">
      <c r="A110" s="44"/>
      <c r="B110" s="80" t="s">
        <v>410</v>
      </c>
      <c r="C110" s="44"/>
      <c r="D110" s="406">
        <v>2048</v>
      </c>
      <c r="E110" s="187"/>
      <c r="F110" s="179">
        <f>D110+423.73</f>
        <v>2471.73</v>
      </c>
      <c r="G110" s="179"/>
      <c r="H110" s="406">
        <f>D110*1.06</f>
        <v>2170.88</v>
      </c>
      <c r="I110" s="64">
        <f>H110/D110*100-100</f>
        <v>6</v>
      </c>
      <c r="J110" s="179"/>
      <c r="K110" s="64"/>
    </row>
    <row r="111" spans="1:11" s="39" customFormat="1" ht="15" customHeight="1">
      <c r="A111" s="71" t="s">
        <v>367</v>
      </c>
      <c r="B111" s="78" t="s">
        <v>476</v>
      </c>
      <c r="C111" s="84" t="s">
        <v>46</v>
      </c>
      <c r="D111" s="405"/>
      <c r="E111" s="187"/>
      <c r="F111" s="188"/>
      <c r="G111" s="188"/>
      <c r="H111" s="404"/>
      <c r="I111" s="47"/>
      <c r="J111" s="188"/>
      <c r="K111" s="47"/>
    </row>
    <row r="112" spans="1:11" s="39" customFormat="1" ht="15" customHeight="1">
      <c r="A112" s="45"/>
      <c r="B112" s="79" t="s">
        <v>477</v>
      </c>
      <c r="C112" s="45" t="s">
        <v>47</v>
      </c>
      <c r="D112" s="404"/>
      <c r="E112" s="187"/>
      <c r="F112" s="188"/>
      <c r="G112" s="188"/>
      <c r="H112" s="404"/>
      <c r="I112" s="47"/>
      <c r="J112" s="188"/>
      <c r="K112" s="47"/>
    </row>
    <row r="113" spans="1:11" s="39" customFormat="1" ht="15" customHeight="1">
      <c r="A113" s="45"/>
      <c r="B113" s="79" t="s">
        <v>287</v>
      </c>
      <c r="C113" s="45" t="s">
        <v>286</v>
      </c>
      <c r="D113" s="404">
        <v>3227.47</v>
      </c>
      <c r="E113" s="187"/>
      <c r="F113" s="188">
        <f>D113+423.73</f>
        <v>3651.2</v>
      </c>
      <c r="G113" s="188"/>
      <c r="H113" s="404">
        <f>D113*1.06</f>
        <v>3421.1182</v>
      </c>
      <c r="I113" s="47">
        <f>H113/D113*100-100</f>
        <v>6</v>
      </c>
      <c r="J113" s="188"/>
      <c r="K113" s="47"/>
    </row>
    <row r="114" spans="1:11" s="39" customFormat="1" ht="15" customHeight="1">
      <c r="A114" s="45"/>
      <c r="B114" s="79" t="s">
        <v>288</v>
      </c>
      <c r="C114" s="45" t="s">
        <v>91</v>
      </c>
      <c r="D114" s="404">
        <v>3227.47</v>
      </c>
      <c r="E114" s="187"/>
      <c r="F114" s="188">
        <f>D114+423.73</f>
        <v>3651.2</v>
      </c>
      <c r="G114" s="188"/>
      <c r="H114" s="404">
        <f>D114*1.06</f>
        <v>3421.1182</v>
      </c>
      <c r="I114" s="47">
        <f>H114/D114*100-100</f>
        <v>6</v>
      </c>
      <c r="J114" s="188"/>
      <c r="K114" s="47"/>
    </row>
    <row r="115" spans="1:11" s="39" customFormat="1" ht="15" customHeight="1">
      <c r="A115" s="44"/>
      <c r="B115" s="80" t="s">
        <v>410</v>
      </c>
      <c r="C115" s="44"/>
      <c r="D115" s="406">
        <v>2877.6800000000003</v>
      </c>
      <c r="E115" s="187"/>
      <c r="F115" s="188">
        <f>D115+423.73</f>
        <v>3301.4100000000003</v>
      </c>
      <c r="G115" s="179"/>
      <c r="H115" s="406">
        <f>D115*1.06</f>
        <v>3050.3408000000004</v>
      </c>
      <c r="I115" s="64">
        <f>H115/D115*100-100</f>
        <v>6</v>
      </c>
      <c r="J115" s="179"/>
      <c r="K115" s="64"/>
    </row>
    <row r="116" spans="1:11" s="39" customFormat="1" ht="15" customHeight="1">
      <c r="A116" s="71" t="s">
        <v>305</v>
      </c>
      <c r="B116" s="78" t="s">
        <v>321</v>
      </c>
      <c r="C116" s="84" t="s">
        <v>46</v>
      </c>
      <c r="D116" s="405"/>
      <c r="E116" s="187"/>
      <c r="F116" s="178"/>
      <c r="G116" s="188"/>
      <c r="H116" s="404"/>
      <c r="I116" s="47"/>
      <c r="J116" s="188"/>
      <c r="K116" s="47"/>
    </row>
    <row r="117" spans="1:11" s="39" customFormat="1" ht="15" customHeight="1">
      <c r="A117" s="45"/>
      <c r="B117" s="79" t="s">
        <v>322</v>
      </c>
      <c r="C117" s="45" t="s">
        <v>47</v>
      </c>
      <c r="D117" s="404"/>
      <c r="E117" s="187"/>
      <c r="F117" s="188"/>
      <c r="G117" s="188"/>
      <c r="H117" s="404"/>
      <c r="I117" s="47"/>
      <c r="J117" s="188"/>
      <c r="K117" s="47"/>
    </row>
    <row r="118" spans="1:11" s="39" customFormat="1" ht="15" customHeight="1">
      <c r="A118" s="45"/>
      <c r="B118" s="79" t="s">
        <v>323</v>
      </c>
      <c r="C118" s="45" t="s">
        <v>286</v>
      </c>
      <c r="D118" s="404"/>
      <c r="E118" s="187"/>
      <c r="F118" s="188"/>
      <c r="G118" s="188"/>
      <c r="H118" s="404"/>
      <c r="I118" s="47"/>
      <c r="J118" s="188"/>
      <c r="K118" s="47"/>
    </row>
    <row r="119" spans="1:11" s="39" customFormat="1" ht="15" customHeight="1">
      <c r="A119" s="45"/>
      <c r="B119" s="79" t="s">
        <v>324</v>
      </c>
      <c r="C119" s="45" t="s">
        <v>91</v>
      </c>
      <c r="D119" s="404"/>
      <c r="E119" s="187"/>
      <c r="F119" s="188"/>
      <c r="G119" s="188"/>
      <c r="H119" s="404"/>
      <c r="I119" s="47"/>
      <c r="J119" s="188"/>
      <c r="K119" s="47"/>
    </row>
    <row r="120" spans="1:11" s="39" customFormat="1" ht="15" customHeight="1">
      <c r="A120" s="45"/>
      <c r="B120" s="79" t="s">
        <v>287</v>
      </c>
      <c r="C120" s="45"/>
      <c r="D120" s="404">
        <v>2877.6800000000003</v>
      </c>
      <c r="E120" s="187"/>
      <c r="F120" s="188">
        <f>D120+423.73</f>
        <v>3301.4100000000003</v>
      </c>
      <c r="G120" s="188"/>
      <c r="H120" s="404">
        <f>D120*1.06</f>
        <v>3050.3408000000004</v>
      </c>
      <c r="I120" s="47">
        <f>H120/D120*100-100</f>
        <v>6</v>
      </c>
      <c r="J120" s="188"/>
      <c r="K120" s="47"/>
    </row>
    <row r="121" spans="1:11" s="39" customFormat="1" ht="15" customHeight="1">
      <c r="A121" s="45"/>
      <c r="B121" s="79" t="s">
        <v>288</v>
      </c>
      <c r="C121" s="45"/>
      <c r="D121" s="404">
        <v>2659.46</v>
      </c>
      <c r="E121" s="187"/>
      <c r="F121" s="188">
        <f>D121+423.73</f>
        <v>3083.19</v>
      </c>
      <c r="G121" s="188"/>
      <c r="H121" s="404">
        <f>D121*1.06</f>
        <v>2819.0276000000003</v>
      </c>
      <c r="I121" s="47">
        <f>H121/D121*100-100</f>
        <v>6</v>
      </c>
      <c r="J121" s="188"/>
      <c r="K121" s="47"/>
    </row>
    <row r="122" spans="1:11" s="39" customFormat="1" ht="15" customHeight="1">
      <c r="A122" s="44"/>
      <c r="B122" s="80" t="s">
        <v>410</v>
      </c>
      <c r="C122" s="44"/>
      <c r="D122" s="404">
        <v>2441.24</v>
      </c>
      <c r="E122" s="187"/>
      <c r="F122" s="179">
        <f>D122+423.73</f>
        <v>2864.97</v>
      </c>
      <c r="G122" s="179"/>
      <c r="H122" s="406">
        <f>D122*1.06</f>
        <v>2587.7144</v>
      </c>
      <c r="I122" s="64">
        <f>H122/D122*100-100</f>
        <v>6</v>
      </c>
      <c r="J122" s="179"/>
      <c r="K122" s="64"/>
    </row>
    <row r="123" spans="1:11" s="39" customFormat="1" ht="15" customHeight="1">
      <c r="A123" s="71" t="s">
        <v>306</v>
      </c>
      <c r="B123" s="78" t="s">
        <v>325</v>
      </c>
      <c r="C123" s="84" t="s">
        <v>46</v>
      </c>
      <c r="D123" s="405"/>
      <c r="E123" s="187"/>
      <c r="F123" s="178"/>
      <c r="G123" s="188"/>
      <c r="H123" s="404"/>
      <c r="I123" s="47"/>
      <c r="J123" s="188"/>
      <c r="K123" s="47"/>
    </row>
    <row r="124" spans="1:11" s="39" customFormat="1" ht="15" customHeight="1">
      <c r="A124" s="45"/>
      <c r="B124" s="79" t="s">
        <v>99</v>
      </c>
      <c r="C124" s="45" t="s">
        <v>47</v>
      </c>
      <c r="D124" s="404"/>
      <c r="E124" s="187"/>
      <c r="F124" s="188"/>
      <c r="G124" s="188"/>
      <c r="H124" s="404"/>
      <c r="I124" s="47"/>
      <c r="J124" s="188"/>
      <c r="K124" s="47"/>
    </row>
    <row r="125" spans="1:11" s="39" customFormat="1" ht="15" customHeight="1">
      <c r="A125" s="45"/>
      <c r="B125" s="79" t="s">
        <v>287</v>
      </c>
      <c r="C125" s="45" t="s">
        <v>286</v>
      </c>
      <c r="D125" s="404">
        <v>2131.6</v>
      </c>
      <c r="E125" s="187"/>
      <c r="F125" s="188">
        <f>D125+423.73</f>
        <v>2555.33</v>
      </c>
      <c r="G125" s="188"/>
      <c r="H125" s="404">
        <f>D125*1.06</f>
        <v>2259.496</v>
      </c>
      <c r="I125" s="47">
        <f>H125/D125*100-100</f>
        <v>6</v>
      </c>
      <c r="J125" s="188"/>
      <c r="K125" s="47"/>
    </row>
    <row r="126" spans="1:11" s="39" customFormat="1" ht="15" customHeight="1">
      <c r="A126" s="44"/>
      <c r="B126" s="80" t="s">
        <v>288</v>
      </c>
      <c r="C126" s="45" t="s">
        <v>91</v>
      </c>
      <c r="D126" s="404">
        <v>1927.6</v>
      </c>
      <c r="E126" s="187"/>
      <c r="F126" s="179">
        <f>D126+423.73</f>
        <v>2351.33</v>
      </c>
      <c r="G126" s="179"/>
      <c r="H126" s="406">
        <f>D126*1.06</f>
        <v>2043.256</v>
      </c>
      <c r="I126" s="64">
        <f>H126/D126*100-100</f>
        <v>6</v>
      </c>
      <c r="J126" s="179"/>
      <c r="K126" s="64"/>
    </row>
    <row r="127" spans="1:11" s="39" customFormat="1" ht="15" customHeight="1">
      <c r="A127" s="71" t="s">
        <v>307</v>
      </c>
      <c r="B127" s="78" t="s">
        <v>100</v>
      </c>
      <c r="C127" s="84" t="s">
        <v>46</v>
      </c>
      <c r="D127" s="405"/>
      <c r="E127" s="187"/>
      <c r="F127" s="188"/>
      <c r="G127" s="188"/>
      <c r="H127" s="404"/>
      <c r="I127" s="47"/>
      <c r="J127" s="188"/>
      <c r="K127" s="47"/>
    </row>
    <row r="128" spans="1:11" s="39" customFormat="1" ht="15" customHeight="1">
      <c r="A128" s="45"/>
      <c r="B128" s="79" t="s">
        <v>11</v>
      </c>
      <c r="C128" s="45" t="s">
        <v>47</v>
      </c>
      <c r="D128" s="404"/>
      <c r="E128" s="187"/>
      <c r="F128" s="188"/>
      <c r="G128" s="188"/>
      <c r="H128" s="404"/>
      <c r="I128" s="47"/>
      <c r="J128" s="188"/>
      <c r="K128" s="47"/>
    </row>
    <row r="129" spans="1:11" s="39" customFormat="1" ht="15" customHeight="1">
      <c r="A129" s="45"/>
      <c r="B129" s="79" t="s">
        <v>288</v>
      </c>
      <c r="C129" s="45" t="s">
        <v>286</v>
      </c>
      <c r="D129" s="404">
        <v>2267</v>
      </c>
      <c r="E129" s="187"/>
      <c r="F129" s="188">
        <f>D129+423.73</f>
        <v>2690.73</v>
      </c>
      <c r="G129" s="188"/>
      <c r="H129" s="404">
        <f>D129*1.06</f>
        <v>2403.02</v>
      </c>
      <c r="I129" s="47">
        <f>H129/D129*100-100</f>
        <v>6</v>
      </c>
      <c r="J129" s="188"/>
      <c r="K129" s="47"/>
    </row>
    <row r="130" spans="1:11" s="39" customFormat="1" ht="15" customHeight="1">
      <c r="A130" s="45"/>
      <c r="B130" s="79" t="s">
        <v>410</v>
      </c>
      <c r="C130" s="45" t="s">
        <v>91</v>
      </c>
      <c r="D130" s="404">
        <v>1671.8</v>
      </c>
      <c r="E130" s="187"/>
      <c r="F130" s="188">
        <f>D130+423.73</f>
        <v>2095.5299999999997</v>
      </c>
      <c r="G130" s="188"/>
      <c r="H130" s="406">
        <f>D130*1.06</f>
        <v>1772.108</v>
      </c>
      <c r="I130" s="64">
        <f>H130/D130*100-100</f>
        <v>6</v>
      </c>
      <c r="J130" s="179"/>
      <c r="K130" s="64"/>
    </row>
    <row r="131" spans="1:11" s="39" customFormat="1" ht="42.75" customHeight="1">
      <c r="A131" s="71" t="s">
        <v>308</v>
      </c>
      <c r="B131" s="82" t="s">
        <v>416</v>
      </c>
      <c r="C131" s="399" t="s">
        <v>285</v>
      </c>
      <c r="D131" s="405"/>
      <c r="E131" s="191"/>
      <c r="F131" s="178"/>
      <c r="G131" s="178"/>
      <c r="H131" s="404"/>
      <c r="I131" s="47"/>
      <c r="J131" s="188"/>
      <c r="K131" s="47"/>
    </row>
    <row r="132" spans="1:11" s="39" customFormat="1" ht="15" customHeight="1">
      <c r="A132" s="45"/>
      <c r="B132" s="79" t="s">
        <v>12</v>
      </c>
      <c r="C132" s="103" t="s">
        <v>286</v>
      </c>
      <c r="D132" s="404"/>
      <c r="E132" s="187"/>
      <c r="F132" s="188"/>
      <c r="G132" s="188"/>
      <c r="H132" s="404"/>
      <c r="I132" s="47"/>
      <c r="J132" s="188"/>
      <c r="K132" s="47"/>
    </row>
    <row r="133" spans="1:11" s="39" customFormat="1" ht="15" customHeight="1">
      <c r="A133" s="45"/>
      <c r="B133" s="79" t="s">
        <v>287</v>
      </c>
      <c r="C133" s="103" t="s">
        <v>91</v>
      </c>
      <c r="D133" s="404">
        <v>2857.2</v>
      </c>
      <c r="E133" s="187"/>
      <c r="F133" s="188">
        <f>D133+423.73</f>
        <v>3280.93</v>
      </c>
      <c r="G133" s="188"/>
      <c r="H133" s="404">
        <f>D133*1.06</f>
        <v>3028.632</v>
      </c>
      <c r="I133" s="47">
        <f>H133/D133*100-100</f>
        <v>6</v>
      </c>
      <c r="J133" s="188"/>
      <c r="K133" s="47"/>
    </row>
    <row r="134" spans="1:11" s="39" customFormat="1" ht="15" customHeight="1">
      <c r="A134" s="45"/>
      <c r="B134" s="79" t="s">
        <v>288</v>
      </c>
      <c r="C134" s="103"/>
      <c r="D134" s="404">
        <v>3275.2</v>
      </c>
      <c r="E134" s="187"/>
      <c r="F134" s="188">
        <f>D134+423.73</f>
        <v>3698.93</v>
      </c>
      <c r="G134" s="188"/>
      <c r="H134" s="404">
        <f>D134*1.06</f>
        <v>3471.712</v>
      </c>
      <c r="I134" s="47">
        <f>H134/D134*100-100</f>
        <v>6</v>
      </c>
      <c r="J134" s="188"/>
      <c r="K134" s="47"/>
    </row>
    <row r="135" spans="1:11" s="39" customFormat="1" ht="15" customHeight="1">
      <c r="A135" s="45"/>
      <c r="B135" s="79" t="s">
        <v>410</v>
      </c>
      <c r="C135" s="103"/>
      <c r="D135" s="404">
        <v>2596.4</v>
      </c>
      <c r="E135" s="187"/>
      <c r="F135" s="188">
        <f>D135+423.73</f>
        <v>3020.13</v>
      </c>
      <c r="G135" s="188"/>
      <c r="H135" s="404">
        <f>D135*1.06</f>
        <v>2752.184</v>
      </c>
      <c r="I135" s="47">
        <f>H135/D135*100-100</f>
        <v>6</v>
      </c>
      <c r="J135" s="188"/>
      <c r="K135" s="47"/>
    </row>
    <row r="136" spans="1:11" s="39" customFormat="1" ht="15" customHeight="1">
      <c r="A136" s="44"/>
      <c r="B136" s="80" t="s">
        <v>411</v>
      </c>
      <c r="C136" s="148"/>
      <c r="D136" s="406">
        <v>2345.6</v>
      </c>
      <c r="E136" s="194"/>
      <c r="F136" s="179">
        <f>D136+423.73</f>
        <v>2769.33</v>
      </c>
      <c r="G136" s="179"/>
      <c r="H136" s="406">
        <f>D136*1.06</f>
        <v>2486.3360000000002</v>
      </c>
      <c r="I136" s="64">
        <f>H136/D136*100-100</f>
        <v>6</v>
      </c>
      <c r="J136" s="179"/>
      <c r="K136" s="64"/>
    </row>
    <row r="137" spans="1:11" s="39" customFormat="1" ht="15" customHeight="1">
      <c r="A137" s="71" t="s">
        <v>309</v>
      </c>
      <c r="B137" s="82" t="s">
        <v>24</v>
      </c>
      <c r="C137" s="84" t="s">
        <v>285</v>
      </c>
      <c r="D137" s="405"/>
      <c r="E137" s="191"/>
      <c r="F137" s="178"/>
      <c r="G137" s="178"/>
      <c r="H137" s="404"/>
      <c r="I137" s="47"/>
      <c r="J137" s="188"/>
      <c r="K137" s="47"/>
    </row>
    <row r="138" spans="1:11" s="39" customFormat="1" ht="15" customHeight="1">
      <c r="A138" s="45"/>
      <c r="B138" s="79" t="s">
        <v>25</v>
      </c>
      <c r="C138" s="45" t="s">
        <v>286</v>
      </c>
      <c r="D138" s="404"/>
      <c r="E138" s="187"/>
      <c r="F138" s="188"/>
      <c r="G138" s="188"/>
      <c r="H138" s="404"/>
      <c r="I138" s="47"/>
      <c r="J138" s="188"/>
      <c r="K138" s="47"/>
    </row>
    <row r="139" spans="1:11" s="39" customFormat="1" ht="15" customHeight="1">
      <c r="A139" s="44"/>
      <c r="B139" s="80" t="s">
        <v>288</v>
      </c>
      <c r="C139" s="44" t="s">
        <v>91</v>
      </c>
      <c r="D139" s="406">
        <v>2178.4</v>
      </c>
      <c r="E139" s="194"/>
      <c r="F139" s="179">
        <f>D139+423.73</f>
        <v>2602.13</v>
      </c>
      <c r="G139" s="179"/>
      <c r="H139" s="406">
        <f>D139*1.06</f>
        <v>2309.1040000000003</v>
      </c>
      <c r="I139" s="64">
        <f>H139/D139*100-100</f>
        <v>6</v>
      </c>
      <c r="J139" s="179"/>
      <c r="K139" s="64"/>
    </row>
    <row r="140" spans="1:11" s="39" customFormat="1" ht="15" customHeight="1">
      <c r="A140" s="45" t="s">
        <v>310</v>
      </c>
      <c r="B140" s="83" t="s">
        <v>31</v>
      </c>
      <c r="C140" s="89" t="s">
        <v>285</v>
      </c>
      <c r="D140" s="404"/>
      <c r="E140" s="187"/>
      <c r="F140" s="188"/>
      <c r="G140" s="188"/>
      <c r="H140" s="404"/>
      <c r="I140" s="47"/>
      <c r="J140" s="188"/>
      <c r="K140" s="47"/>
    </row>
    <row r="141" spans="1:11" s="39" customFormat="1" ht="15" customHeight="1">
      <c r="A141" s="45"/>
      <c r="B141" s="79" t="s">
        <v>32</v>
      </c>
      <c r="C141" s="45" t="s">
        <v>286</v>
      </c>
      <c r="D141" s="404"/>
      <c r="E141" s="187"/>
      <c r="F141" s="188"/>
      <c r="G141" s="188"/>
      <c r="H141" s="404"/>
      <c r="I141" s="47"/>
      <c r="J141" s="188"/>
      <c r="K141" s="47"/>
    </row>
    <row r="142" spans="1:11" s="39" customFormat="1" ht="15" customHeight="1">
      <c r="A142" s="44"/>
      <c r="B142" s="80" t="s">
        <v>288</v>
      </c>
      <c r="C142" s="44" t="s">
        <v>91</v>
      </c>
      <c r="D142" s="406">
        <v>2262</v>
      </c>
      <c r="E142" s="187"/>
      <c r="F142" s="179">
        <f>D142+423.73</f>
        <v>2685.73</v>
      </c>
      <c r="G142" s="179"/>
      <c r="H142" s="406">
        <f>D142*1.06</f>
        <v>2397.7200000000003</v>
      </c>
      <c r="I142" s="64">
        <f>H142/D142*100-100</f>
        <v>6</v>
      </c>
      <c r="J142" s="179"/>
      <c r="K142" s="64"/>
    </row>
    <row r="143" spans="1:11" s="39" customFormat="1" ht="33" customHeight="1">
      <c r="A143" s="71" t="s">
        <v>462</v>
      </c>
      <c r="B143" s="82" t="s">
        <v>43</v>
      </c>
      <c r="C143" s="84" t="s">
        <v>46</v>
      </c>
      <c r="D143" s="405"/>
      <c r="E143" s="187"/>
      <c r="F143" s="178"/>
      <c r="G143" s="188"/>
      <c r="H143" s="404"/>
      <c r="I143" s="47"/>
      <c r="J143" s="188"/>
      <c r="K143" s="47"/>
    </row>
    <row r="144" spans="1:11" s="39" customFormat="1" ht="15" customHeight="1">
      <c r="A144" s="45"/>
      <c r="B144" s="79" t="s">
        <v>44</v>
      </c>
      <c r="C144" s="45" t="s">
        <v>47</v>
      </c>
      <c r="D144" s="404"/>
      <c r="E144" s="187"/>
      <c r="F144" s="188"/>
      <c r="G144" s="188"/>
      <c r="H144" s="404"/>
      <c r="I144" s="47"/>
      <c r="J144" s="188"/>
      <c r="K144" s="47"/>
    </row>
    <row r="145" spans="1:11" s="39" customFormat="1" ht="15" customHeight="1">
      <c r="A145" s="45"/>
      <c r="B145" s="79" t="s">
        <v>287</v>
      </c>
      <c r="C145" s="45" t="s">
        <v>286</v>
      </c>
      <c r="D145" s="404">
        <v>2940.8</v>
      </c>
      <c r="E145" s="187"/>
      <c r="F145" s="188">
        <f>D145+423.73</f>
        <v>3364.53</v>
      </c>
      <c r="G145" s="188"/>
      <c r="H145" s="404">
        <f>D145*1.06</f>
        <v>3117.2480000000005</v>
      </c>
      <c r="I145" s="47">
        <f>H145/D145*100-100</f>
        <v>6</v>
      </c>
      <c r="J145" s="188"/>
      <c r="K145" s="47"/>
    </row>
    <row r="146" spans="1:11" s="39" customFormat="1" ht="15" customHeight="1">
      <c r="A146" s="45"/>
      <c r="B146" s="79" t="s">
        <v>288</v>
      </c>
      <c r="C146" s="45" t="s">
        <v>91</v>
      </c>
      <c r="D146" s="404">
        <v>2596.4</v>
      </c>
      <c r="E146" s="187"/>
      <c r="F146" s="188">
        <f>D146+423.73</f>
        <v>3020.13</v>
      </c>
      <c r="G146" s="188"/>
      <c r="H146" s="404">
        <f>D146*1.06</f>
        <v>2752.184</v>
      </c>
      <c r="I146" s="47">
        <f>H146/D146*100-100</f>
        <v>6</v>
      </c>
      <c r="J146" s="188"/>
      <c r="K146" s="47"/>
    </row>
    <row r="147" spans="1:11" s="39" customFormat="1" ht="15" customHeight="1">
      <c r="A147" s="44"/>
      <c r="B147" s="80" t="s">
        <v>410</v>
      </c>
      <c r="C147" s="44"/>
      <c r="D147" s="404">
        <v>1755.4</v>
      </c>
      <c r="E147" s="187"/>
      <c r="F147" s="179">
        <f>D147+423.73</f>
        <v>2179.13</v>
      </c>
      <c r="G147" s="179"/>
      <c r="H147" s="406">
        <f>D147*1.06</f>
        <v>1860.7240000000002</v>
      </c>
      <c r="I147" s="64">
        <f>H147/D147*100-100</f>
        <v>6</v>
      </c>
      <c r="J147" s="179"/>
      <c r="K147" s="64"/>
    </row>
    <row r="148" spans="1:11" s="39" customFormat="1" ht="15" customHeight="1">
      <c r="A148" s="71" t="s">
        <v>358</v>
      </c>
      <c r="B148" s="82" t="s">
        <v>263</v>
      </c>
      <c r="C148" s="84" t="s">
        <v>46</v>
      </c>
      <c r="D148" s="405"/>
      <c r="E148" s="187"/>
      <c r="F148" s="178"/>
      <c r="G148" s="188"/>
      <c r="H148" s="404"/>
      <c r="I148" s="47"/>
      <c r="J148" s="188"/>
      <c r="K148" s="47"/>
    </row>
    <row r="149" spans="1:11" s="39" customFormat="1" ht="15" customHeight="1">
      <c r="A149" s="45"/>
      <c r="B149" s="79" t="s">
        <v>264</v>
      </c>
      <c r="C149" s="45" t="s">
        <v>47</v>
      </c>
      <c r="D149" s="404"/>
      <c r="E149" s="187"/>
      <c r="F149" s="188"/>
      <c r="G149" s="188"/>
      <c r="H149" s="404"/>
      <c r="I149" s="47"/>
      <c r="J149" s="188"/>
      <c r="K149" s="47"/>
    </row>
    <row r="150" spans="1:11" s="39" customFormat="1" ht="15" customHeight="1">
      <c r="A150" s="45"/>
      <c r="B150" s="79" t="s">
        <v>287</v>
      </c>
      <c r="C150" s="45" t="s">
        <v>286</v>
      </c>
      <c r="D150" s="404">
        <v>2699.6800000000003</v>
      </c>
      <c r="E150" s="187"/>
      <c r="F150" s="188">
        <f>D150+423.73</f>
        <v>3123.4100000000003</v>
      </c>
      <c r="G150" s="188"/>
      <c r="H150" s="404">
        <f>D150*1.06</f>
        <v>2861.6608000000006</v>
      </c>
      <c r="I150" s="47">
        <f>H150/D150*100-100</f>
        <v>6</v>
      </c>
      <c r="J150" s="188"/>
      <c r="K150" s="47"/>
    </row>
    <row r="151" spans="1:11" s="39" customFormat="1" ht="15" customHeight="1">
      <c r="A151" s="44"/>
      <c r="B151" s="80" t="s">
        <v>288</v>
      </c>
      <c r="C151" s="45" t="s">
        <v>91</v>
      </c>
      <c r="D151" s="404">
        <v>2395.44</v>
      </c>
      <c r="E151" s="187"/>
      <c r="F151" s="179">
        <f>D151+423.73</f>
        <v>2819.17</v>
      </c>
      <c r="G151" s="179"/>
      <c r="H151" s="406">
        <f>D151*1.06</f>
        <v>2539.1664</v>
      </c>
      <c r="I151" s="64">
        <f>H151/D151*100-100</f>
        <v>6</v>
      </c>
      <c r="J151" s="179"/>
      <c r="K151" s="64"/>
    </row>
    <row r="152" spans="1:11" s="39" customFormat="1" ht="12.75">
      <c r="A152" s="71" t="s">
        <v>390</v>
      </c>
      <c r="B152" s="82" t="s">
        <v>45</v>
      </c>
      <c r="C152" s="84" t="s">
        <v>46</v>
      </c>
      <c r="D152" s="405"/>
      <c r="E152" s="187"/>
      <c r="F152" s="178"/>
      <c r="G152" s="188"/>
      <c r="H152" s="404"/>
      <c r="I152" s="47"/>
      <c r="J152" s="188"/>
      <c r="K152" s="47"/>
    </row>
    <row r="153" spans="1:11" s="39" customFormat="1" ht="15" customHeight="1">
      <c r="A153" s="45"/>
      <c r="B153" s="79" t="s">
        <v>28</v>
      </c>
      <c r="C153" s="45" t="s">
        <v>47</v>
      </c>
      <c r="D153" s="404"/>
      <c r="E153" s="187"/>
      <c r="F153" s="188"/>
      <c r="G153" s="188"/>
      <c r="H153" s="404"/>
      <c r="I153" s="47"/>
      <c r="J153" s="188"/>
      <c r="K153" s="47"/>
    </row>
    <row r="154" spans="1:11" s="39" customFormat="1" ht="15" customHeight="1">
      <c r="A154" s="45"/>
      <c r="B154" s="79" t="s">
        <v>287</v>
      </c>
      <c r="C154" s="45" t="s">
        <v>286</v>
      </c>
      <c r="D154" s="404">
        <v>2802.76</v>
      </c>
      <c r="E154" s="187"/>
      <c r="F154" s="188">
        <f>D154+423.73</f>
        <v>3226.4900000000002</v>
      </c>
      <c r="G154" s="188"/>
      <c r="H154" s="404">
        <f>D154*1.06</f>
        <v>2970.9256000000005</v>
      </c>
      <c r="I154" s="47">
        <f>H154/D154*100-100</f>
        <v>6</v>
      </c>
      <c r="J154" s="188"/>
      <c r="K154" s="47"/>
    </row>
    <row r="155" spans="1:11" s="39" customFormat="1" ht="15" customHeight="1">
      <c r="A155" s="44"/>
      <c r="B155" s="80" t="s">
        <v>288</v>
      </c>
      <c r="C155" s="45" t="s">
        <v>91</v>
      </c>
      <c r="D155" s="404">
        <v>2493.52</v>
      </c>
      <c r="E155" s="187"/>
      <c r="F155" s="179">
        <f>D155+423.73</f>
        <v>2917.25</v>
      </c>
      <c r="G155" s="179"/>
      <c r="H155" s="406">
        <f>D155*1.06</f>
        <v>2643.1312000000003</v>
      </c>
      <c r="I155" s="64">
        <f>H155/D155*100-100</f>
        <v>6</v>
      </c>
      <c r="J155" s="179"/>
      <c r="K155" s="64"/>
    </row>
    <row r="156" spans="1:11" s="39" customFormat="1" ht="15" customHeight="1">
      <c r="A156" s="71" t="s">
        <v>391</v>
      </c>
      <c r="B156" s="82" t="s">
        <v>265</v>
      </c>
      <c r="C156" s="84" t="s">
        <v>46</v>
      </c>
      <c r="D156" s="405"/>
      <c r="E156" s="187"/>
      <c r="F156" s="188"/>
      <c r="G156" s="188"/>
      <c r="H156" s="404"/>
      <c r="I156" s="47"/>
      <c r="J156" s="188"/>
      <c r="K156" s="47"/>
    </row>
    <row r="157" spans="1:11" s="39" customFormat="1" ht="15" customHeight="1">
      <c r="A157" s="45"/>
      <c r="B157" s="79" t="s">
        <v>280</v>
      </c>
      <c r="C157" s="45" t="s">
        <v>47</v>
      </c>
      <c r="D157" s="404"/>
      <c r="E157" s="187"/>
      <c r="F157" s="188"/>
      <c r="G157" s="188"/>
      <c r="H157" s="404"/>
      <c r="I157" s="47"/>
      <c r="J157" s="188"/>
      <c r="K157" s="47"/>
    </row>
    <row r="158" spans="1:11" s="39" customFormat="1" ht="12.75">
      <c r="A158" s="45"/>
      <c r="B158" s="79" t="s">
        <v>287</v>
      </c>
      <c r="C158" s="45" t="s">
        <v>286</v>
      </c>
      <c r="D158" s="404">
        <v>2189.2799999999997</v>
      </c>
      <c r="E158" s="187"/>
      <c r="F158" s="188">
        <f>D158+423.73</f>
        <v>2613.0099999999998</v>
      </c>
      <c r="G158" s="188"/>
      <c r="H158" s="404">
        <f>D158*1.06</f>
        <v>2320.6367999999998</v>
      </c>
      <c r="I158" s="47">
        <f>H158/D158*100-100</f>
        <v>6</v>
      </c>
      <c r="J158" s="188"/>
      <c r="K158" s="47"/>
    </row>
    <row r="159" spans="1:11" s="39" customFormat="1" ht="15" customHeight="1">
      <c r="A159" s="44"/>
      <c r="B159" s="80" t="s">
        <v>288</v>
      </c>
      <c r="C159" s="45" t="s">
        <v>91</v>
      </c>
      <c r="D159" s="406">
        <v>1988.12</v>
      </c>
      <c r="E159" s="187"/>
      <c r="F159" s="179">
        <f>D159+423.73</f>
        <v>2411.85</v>
      </c>
      <c r="G159" s="179"/>
      <c r="H159" s="406">
        <f>D159*1.06</f>
        <v>2107.4072</v>
      </c>
      <c r="I159" s="64">
        <f>H159/D159*100-100</f>
        <v>6</v>
      </c>
      <c r="J159" s="179"/>
      <c r="K159" s="64"/>
    </row>
    <row r="160" spans="1:11" s="39" customFormat="1" ht="36" customHeight="1">
      <c r="A160" s="71" t="s">
        <v>392</v>
      </c>
      <c r="B160" s="86" t="s">
        <v>281</v>
      </c>
      <c r="C160" s="84" t="s">
        <v>46</v>
      </c>
      <c r="D160" s="405"/>
      <c r="E160" s="187"/>
      <c r="F160" s="178"/>
      <c r="G160" s="188"/>
      <c r="H160" s="404"/>
      <c r="I160" s="47"/>
      <c r="J160" s="188"/>
      <c r="K160" s="47"/>
    </row>
    <row r="161" spans="1:11" s="39" customFormat="1" ht="12.75">
      <c r="A161" s="45"/>
      <c r="B161" s="87" t="s">
        <v>282</v>
      </c>
      <c r="C161" s="45" t="s">
        <v>47</v>
      </c>
      <c r="D161" s="404"/>
      <c r="E161" s="187"/>
      <c r="F161" s="188"/>
      <c r="G161" s="188"/>
      <c r="H161" s="404"/>
      <c r="I161" s="47"/>
      <c r="J161" s="188"/>
      <c r="K161" s="47"/>
    </row>
    <row r="162" spans="1:11" s="39" customFormat="1" ht="15" customHeight="1">
      <c r="A162" s="45"/>
      <c r="B162" s="87" t="s">
        <v>287</v>
      </c>
      <c r="C162" s="45" t="s">
        <v>286</v>
      </c>
      <c r="D162" s="404">
        <v>3003.92</v>
      </c>
      <c r="E162" s="187"/>
      <c r="F162" s="188">
        <f>D162+423.73</f>
        <v>3427.65</v>
      </c>
      <c r="G162" s="188"/>
      <c r="H162" s="404">
        <f>D162*1.06</f>
        <v>3184.1552</v>
      </c>
      <c r="I162" s="47">
        <f>H162/D162*100-100</f>
        <v>6</v>
      </c>
      <c r="J162" s="188"/>
      <c r="K162" s="47"/>
    </row>
    <row r="163" spans="1:11" s="39" customFormat="1" ht="15" customHeight="1">
      <c r="A163" s="45"/>
      <c r="B163" s="87" t="s">
        <v>288</v>
      </c>
      <c r="C163" s="45" t="s">
        <v>91</v>
      </c>
      <c r="D163" s="404">
        <v>2699.6800000000003</v>
      </c>
      <c r="E163" s="187"/>
      <c r="F163" s="188">
        <f>D163+423.73</f>
        <v>3123.4100000000003</v>
      </c>
      <c r="G163" s="188"/>
      <c r="H163" s="404">
        <f>D163*1.06</f>
        <v>2861.6608000000006</v>
      </c>
      <c r="I163" s="47">
        <f>H163/D163*100-100</f>
        <v>6</v>
      </c>
      <c r="J163" s="188"/>
      <c r="K163" s="47"/>
    </row>
    <row r="164" spans="1:11" s="39" customFormat="1" ht="15" customHeight="1">
      <c r="A164" s="44"/>
      <c r="B164" s="88" t="s">
        <v>410</v>
      </c>
      <c r="C164" s="44"/>
      <c r="D164" s="404">
        <v>1988.12</v>
      </c>
      <c r="E164" s="187"/>
      <c r="F164" s="188">
        <f>D164+423.73</f>
        <v>2411.85</v>
      </c>
      <c r="G164" s="179"/>
      <c r="H164" s="406">
        <f>D164*1.06</f>
        <v>2107.4072</v>
      </c>
      <c r="I164" s="64">
        <f>H164/D164*100-100</f>
        <v>6</v>
      </c>
      <c r="J164" s="179"/>
      <c r="K164" s="64"/>
    </row>
    <row r="165" spans="1:11" s="39" customFormat="1" ht="15" customHeight="1">
      <c r="A165" s="71" t="s">
        <v>395</v>
      </c>
      <c r="B165" s="82" t="s">
        <v>283</v>
      </c>
      <c r="C165" s="84" t="s">
        <v>46</v>
      </c>
      <c r="D165" s="405"/>
      <c r="E165" s="187"/>
      <c r="F165" s="178"/>
      <c r="G165" s="188"/>
      <c r="H165" s="404"/>
      <c r="I165" s="47"/>
      <c r="J165" s="188"/>
      <c r="K165" s="47"/>
    </row>
    <row r="166" spans="1:11" s="39" customFormat="1" ht="15" customHeight="1">
      <c r="A166" s="45"/>
      <c r="B166" s="79" t="s">
        <v>284</v>
      </c>
      <c r="C166" s="45" t="s">
        <v>47</v>
      </c>
      <c r="D166" s="404"/>
      <c r="E166" s="187"/>
      <c r="F166" s="188"/>
      <c r="G166" s="188"/>
      <c r="H166" s="404"/>
      <c r="I166" s="47"/>
      <c r="J166" s="188"/>
      <c r="K166" s="47"/>
    </row>
    <row r="167" spans="1:11" s="39" customFormat="1" ht="15" customHeight="1">
      <c r="A167" s="45"/>
      <c r="B167" s="79" t="s">
        <v>287</v>
      </c>
      <c r="C167" s="45" t="s">
        <v>286</v>
      </c>
      <c r="D167" s="404">
        <v>2287.3599999999997</v>
      </c>
      <c r="E167" s="187"/>
      <c r="F167" s="188">
        <f>D167+423.73</f>
        <v>2711.0899999999997</v>
      </c>
      <c r="G167" s="188"/>
      <c r="H167" s="404">
        <f>D167*1.06</f>
        <v>2424.6016</v>
      </c>
      <c r="I167" s="47">
        <f>H167/D167*100-100</f>
        <v>6</v>
      </c>
      <c r="J167" s="188"/>
      <c r="K167" s="47"/>
    </row>
    <row r="168" spans="1:11" s="39" customFormat="1" ht="15" customHeight="1">
      <c r="A168" s="44"/>
      <c r="B168" s="80" t="s">
        <v>288</v>
      </c>
      <c r="C168" s="45" t="s">
        <v>91</v>
      </c>
      <c r="D168" s="404">
        <v>1988.12</v>
      </c>
      <c r="E168" s="187"/>
      <c r="F168" s="179">
        <f>D168+423.73</f>
        <v>2411.85</v>
      </c>
      <c r="G168" s="179"/>
      <c r="H168" s="406">
        <f>D168*1.06</f>
        <v>2107.4072</v>
      </c>
      <c r="I168" s="64">
        <f>H168/D168*100-100</f>
        <v>6</v>
      </c>
      <c r="J168" s="179"/>
      <c r="K168" s="64"/>
    </row>
    <row r="169" spans="1:11" s="39" customFormat="1" ht="15" customHeight="1">
      <c r="A169" s="71" t="s">
        <v>396</v>
      </c>
      <c r="B169" s="82" t="s">
        <v>26</v>
      </c>
      <c r="C169" s="84" t="s">
        <v>46</v>
      </c>
      <c r="D169" s="405"/>
      <c r="E169" s="187"/>
      <c r="F169" s="178"/>
      <c r="G169" s="188"/>
      <c r="H169" s="404"/>
      <c r="I169" s="47"/>
      <c r="J169" s="188"/>
      <c r="K169" s="47"/>
    </row>
    <row r="170" spans="1:11" s="39" customFormat="1" ht="15" customHeight="1">
      <c r="A170" s="45"/>
      <c r="B170" s="79" t="s">
        <v>27</v>
      </c>
      <c r="C170" s="45" t="s">
        <v>47</v>
      </c>
      <c r="D170" s="404"/>
      <c r="E170" s="187"/>
      <c r="F170" s="188"/>
      <c r="G170" s="188"/>
      <c r="H170" s="404"/>
      <c r="I170" s="47"/>
      <c r="J170" s="188"/>
      <c r="K170" s="47"/>
    </row>
    <row r="171" spans="1:11" s="39" customFormat="1" ht="15" customHeight="1">
      <c r="A171" s="45"/>
      <c r="B171" s="79" t="s">
        <v>287</v>
      </c>
      <c r="C171" s="45" t="s">
        <v>286</v>
      </c>
      <c r="D171" s="404">
        <v>2194.2799999999997</v>
      </c>
      <c r="E171" s="187"/>
      <c r="F171" s="188">
        <f>D171+423.73</f>
        <v>2618.0099999999998</v>
      </c>
      <c r="G171" s="188"/>
      <c r="H171" s="404">
        <f>D171*1.06</f>
        <v>2325.9368</v>
      </c>
      <c r="I171" s="47">
        <f>H171/D171*100-100</f>
        <v>6</v>
      </c>
      <c r="J171" s="188"/>
      <c r="K171" s="47"/>
    </row>
    <row r="172" spans="1:11" s="39" customFormat="1" ht="15" customHeight="1">
      <c r="A172" s="44"/>
      <c r="B172" s="80" t="s">
        <v>288</v>
      </c>
      <c r="C172" s="44" t="s">
        <v>91</v>
      </c>
      <c r="D172" s="404">
        <v>1988.12</v>
      </c>
      <c r="E172" s="187"/>
      <c r="F172" s="179">
        <f>D172+423.73</f>
        <v>2411.85</v>
      </c>
      <c r="G172" s="179"/>
      <c r="H172" s="406">
        <f>D172*1.06</f>
        <v>2107.4072</v>
      </c>
      <c r="I172" s="64">
        <f>H172/D172*100-100</f>
        <v>6</v>
      </c>
      <c r="J172" s="179"/>
      <c r="K172" s="64"/>
    </row>
    <row r="173" spans="1:11" s="39" customFormat="1" ht="15" customHeight="1">
      <c r="A173" s="71" t="s">
        <v>397</v>
      </c>
      <c r="B173" s="82" t="s">
        <v>54</v>
      </c>
      <c r="C173" s="84" t="s">
        <v>46</v>
      </c>
      <c r="D173" s="405"/>
      <c r="E173" s="187"/>
      <c r="F173" s="188"/>
      <c r="G173" s="188"/>
      <c r="H173" s="404"/>
      <c r="I173" s="47"/>
      <c r="J173" s="188"/>
      <c r="K173" s="47"/>
    </row>
    <row r="174" spans="1:11" s="39" customFormat="1" ht="15" customHeight="1">
      <c r="A174" s="45"/>
      <c r="B174" s="79" t="s">
        <v>166</v>
      </c>
      <c r="C174" s="45" t="s">
        <v>47</v>
      </c>
      <c r="D174" s="404"/>
      <c r="E174" s="187"/>
      <c r="F174" s="188"/>
      <c r="G174" s="188"/>
      <c r="H174" s="404"/>
      <c r="I174" s="47"/>
      <c r="J174" s="188"/>
      <c r="K174" s="47"/>
    </row>
    <row r="175" spans="1:11" s="39" customFormat="1" ht="15" customHeight="1">
      <c r="A175" s="45"/>
      <c r="B175" s="79"/>
      <c r="C175" s="45" t="s">
        <v>286</v>
      </c>
      <c r="D175" s="404"/>
      <c r="E175" s="187"/>
      <c r="F175" s="188"/>
      <c r="G175" s="188"/>
      <c r="H175" s="404"/>
      <c r="I175" s="47"/>
      <c r="J175" s="188"/>
      <c r="K175" s="47"/>
    </row>
    <row r="176" spans="1:11" s="39" customFormat="1" ht="15" customHeight="1">
      <c r="A176" s="44"/>
      <c r="B176" s="80" t="s">
        <v>168</v>
      </c>
      <c r="C176" s="45" t="s">
        <v>91</v>
      </c>
      <c r="D176" s="406">
        <v>2051.33</v>
      </c>
      <c r="E176" s="187"/>
      <c r="F176" s="188">
        <f>D176+423.73</f>
        <v>2475.06</v>
      </c>
      <c r="G176" s="188">
        <v>25.67</v>
      </c>
      <c r="H176" s="406">
        <f>D176*1.06</f>
        <v>2174.4098</v>
      </c>
      <c r="I176" s="64">
        <f>H176/D176*100-100</f>
        <v>6</v>
      </c>
      <c r="J176" s="179">
        <f>G176*1.06</f>
        <v>27.210200000000004</v>
      </c>
      <c r="K176" s="64">
        <f>J176/G176*100-100</f>
        <v>6</v>
      </c>
    </row>
    <row r="177" spans="1:11" s="39" customFormat="1" ht="15" customHeight="1">
      <c r="A177" s="71" t="s">
        <v>398</v>
      </c>
      <c r="B177" s="74" t="s">
        <v>766</v>
      </c>
      <c r="C177" s="84" t="s">
        <v>46</v>
      </c>
      <c r="D177" s="191"/>
      <c r="E177" s="191"/>
      <c r="F177" s="192"/>
      <c r="G177" s="407"/>
      <c r="H177" s="404"/>
      <c r="I177" s="47"/>
      <c r="J177" s="188"/>
      <c r="K177" s="47"/>
    </row>
    <row r="178" spans="1:11" s="39" customFormat="1" ht="15" customHeight="1">
      <c r="A178" s="45"/>
      <c r="B178" s="184" t="s">
        <v>167</v>
      </c>
      <c r="C178" s="45" t="s">
        <v>286</v>
      </c>
      <c r="D178" s="187"/>
      <c r="E178" s="187"/>
      <c r="F178" s="193"/>
      <c r="G178" s="408"/>
      <c r="H178" s="404"/>
      <c r="I178" s="47"/>
      <c r="J178" s="188"/>
      <c r="K178" s="47"/>
    </row>
    <row r="179" spans="1:11" s="39" customFormat="1" ht="15" customHeight="1">
      <c r="A179" s="45"/>
      <c r="B179" s="184" t="s">
        <v>168</v>
      </c>
      <c r="C179" s="45" t="s">
        <v>91</v>
      </c>
      <c r="D179" s="404">
        <v>2863.81</v>
      </c>
      <c r="E179" s="187"/>
      <c r="F179" s="195">
        <f>D179+423.73</f>
        <v>3287.54</v>
      </c>
      <c r="G179" s="180">
        <v>25.67</v>
      </c>
      <c r="H179" s="404">
        <f>D179*1.06</f>
        <v>3035.6386</v>
      </c>
      <c r="I179" s="47">
        <f>H179/D179*100-100</f>
        <v>6</v>
      </c>
      <c r="J179" s="188">
        <f aca="true" t="shared" si="2" ref="J179:J186">G179*1.06</f>
        <v>27.210200000000004</v>
      </c>
      <c r="K179" s="47">
        <f>J179/G179*100-100</f>
        <v>6</v>
      </c>
    </row>
    <row r="180" spans="1:11" s="39" customFormat="1" ht="15" customHeight="1">
      <c r="A180" s="44"/>
      <c r="B180" s="93" t="s">
        <v>377</v>
      </c>
      <c r="C180" s="148"/>
      <c r="D180" s="404">
        <v>1902.7</v>
      </c>
      <c r="E180" s="194"/>
      <c r="F180" s="195">
        <f>D180+423.73</f>
        <v>2326.4300000000003</v>
      </c>
      <c r="G180" s="189">
        <v>25.67</v>
      </c>
      <c r="H180" s="406">
        <f>D180*1.06</f>
        <v>2016.862</v>
      </c>
      <c r="I180" s="64">
        <f>H180/D180*100-100</f>
        <v>6</v>
      </c>
      <c r="J180" s="179">
        <f t="shared" si="2"/>
        <v>27.210200000000004</v>
      </c>
      <c r="K180" s="64">
        <f>J180/G180*100-100</f>
        <v>6</v>
      </c>
    </row>
    <row r="181" spans="1:11" s="39" customFormat="1" ht="15" customHeight="1">
      <c r="A181" s="147" t="s">
        <v>202</v>
      </c>
      <c r="B181" s="185" t="s">
        <v>378</v>
      </c>
      <c r="C181" s="74"/>
      <c r="D181" s="409"/>
      <c r="E181" s="191"/>
      <c r="F181" s="190"/>
      <c r="G181" s="190"/>
      <c r="H181" s="405"/>
      <c r="I181" s="73"/>
      <c r="J181" s="178"/>
      <c r="K181" s="47"/>
    </row>
    <row r="182" spans="1:11" s="39" customFormat="1" ht="15" customHeight="1">
      <c r="A182" s="103"/>
      <c r="B182" s="87" t="s">
        <v>12</v>
      </c>
      <c r="C182" s="56"/>
      <c r="D182" s="410"/>
      <c r="E182" s="187"/>
      <c r="F182" s="180"/>
      <c r="G182" s="180"/>
      <c r="H182" s="404"/>
      <c r="I182" s="47"/>
      <c r="J182" s="188"/>
      <c r="K182" s="47"/>
    </row>
    <row r="183" spans="1:11" s="39" customFormat="1" ht="15" customHeight="1">
      <c r="A183" s="103"/>
      <c r="B183" s="186" t="s">
        <v>287</v>
      </c>
      <c r="C183" s="89" t="s">
        <v>46</v>
      </c>
      <c r="D183" s="404">
        <v>2194.96</v>
      </c>
      <c r="E183" s="187"/>
      <c r="F183" s="180">
        <f>D183+423.73</f>
        <v>2618.69</v>
      </c>
      <c r="G183" s="180">
        <v>25.67</v>
      </c>
      <c r="H183" s="404">
        <f>D183*1.06</f>
        <v>2326.6576</v>
      </c>
      <c r="I183" s="47">
        <f>H183/D183*100-100</f>
        <v>6</v>
      </c>
      <c r="J183" s="188">
        <f t="shared" si="2"/>
        <v>27.210200000000004</v>
      </c>
      <c r="K183" s="47">
        <f>J183/G183*100-100</f>
        <v>6</v>
      </c>
    </row>
    <row r="184" spans="1:11" s="39" customFormat="1" ht="15" customHeight="1">
      <c r="A184" s="103"/>
      <c r="B184" s="186" t="s">
        <v>288</v>
      </c>
      <c r="C184" s="45" t="s">
        <v>47</v>
      </c>
      <c r="D184" s="404">
        <v>2343.6</v>
      </c>
      <c r="E184" s="187"/>
      <c r="F184" s="180">
        <f>D184+423.73</f>
        <v>2767.33</v>
      </c>
      <c r="G184" s="180">
        <v>25.67</v>
      </c>
      <c r="H184" s="404">
        <f>D184*1.06</f>
        <v>2484.216</v>
      </c>
      <c r="I184" s="47">
        <f>H184/D184*100-100</f>
        <v>6</v>
      </c>
      <c r="J184" s="188">
        <f t="shared" si="2"/>
        <v>27.210200000000004</v>
      </c>
      <c r="K184" s="47">
        <f>J184/G184*100-100</f>
        <v>6</v>
      </c>
    </row>
    <row r="185" spans="1:11" s="39" customFormat="1" ht="15" customHeight="1">
      <c r="A185" s="103"/>
      <c r="B185" s="186" t="s">
        <v>410</v>
      </c>
      <c r="C185" s="45" t="s">
        <v>286</v>
      </c>
      <c r="D185" s="404">
        <v>2417.91</v>
      </c>
      <c r="E185" s="187"/>
      <c r="F185" s="180">
        <f>D185+423.73</f>
        <v>2841.64</v>
      </c>
      <c r="G185" s="180">
        <v>25.67</v>
      </c>
      <c r="H185" s="404">
        <f>D185*1.06</f>
        <v>2562.9846</v>
      </c>
      <c r="I185" s="47">
        <f>H185/D185*100-100</f>
        <v>6</v>
      </c>
      <c r="J185" s="188">
        <f t="shared" si="2"/>
        <v>27.210200000000004</v>
      </c>
      <c r="K185" s="47">
        <f>J185/G185*100-100</f>
        <v>6</v>
      </c>
    </row>
    <row r="186" spans="1:11" s="39" customFormat="1" ht="15" customHeight="1">
      <c r="A186" s="148"/>
      <c r="B186" s="104" t="s">
        <v>411</v>
      </c>
      <c r="C186" s="44" t="s">
        <v>91</v>
      </c>
      <c r="D186" s="406">
        <v>1977.01</v>
      </c>
      <c r="E186" s="194"/>
      <c r="F186" s="189">
        <f>D186+423.73</f>
        <v>2400.74</v>
      </c>
      <c r="G186" s="189">
        <v>25.67</v>
      </c>
      <c r="H186" s="406">
        <f>D186*1.06</f>
        <v>2095.6306</v>
      </c>
      <c r="I186" s="64">
        <f>H186/D186*100-100</f>
        <v>6</v>
      </c>
      <c r="J186" s="179">
        <f t="shared" si="2"/>
        <v>27.210200000000004</v>
      </c>
      <c r="K186" s="64">
        <f>J186/G186*100-100</f>
        <v>6</v>
      </c>
    </row>
    <row r="187" spans="1:11" s="39" customFormat="1" ht="50.25" customHeight="1">
      <c r="A187" s="790" t="s">
        <v>174</v>
      </c>
      <c r="B187" s="791" t="s">
        <v>1117</v>
      </c>
      <c r="C187" s="792" t="s">
        <v>1118</v>
      </c>
      <c r="D187" s="793"/>
      <c r="E187" s="793"/>
      <c r="F187" s="793"/>
      <c r="G187" s="790"/>
      <c r="H187" s="794">
        <v>3050</v>
      </c>
      <c r="I187" s="795"/>
      <c r="J187" s="794"/>
      <c r="K187" s="488"/>
    </row>
    <row r="188" spans="1:11" s="39" customFormat="1" ht="15" customHeight="1">
      <c r="A188" s="41"/>
      <c r="C188" s="41"/>
      <c r="G188" s="43"/>
      <c r="H188" s="469"/>
      <c r="I188" s="488"/>
      <c r="J188" s="469"/>
      <c r="K188" s="488"/>
    </row>
    <row r="189" spans="1:11" s="39" customFormat="1" ht="15" customHeight="1">
      <c r="A189" s="41"/>
      <c r="C189" s="41"/>
      <c r="G189" s="43"/>
      <c r="H189" s="469"/>
      <c r="I189" s="488"/>
      <c r="J189" s="469"/>
      <c r="K189" s="488"/>
    </row>
    <row r="190" spans="1:12" s="39" customFormat="1" ht="15" customHeight="1">
      <c r="A190" s="41"/>
      <c r="B190" s="183"/>
      <c r="C190" s="41"/>
      <c r="D190" s="41"/>
      <c r="J190" s="468"/>
      <c r="K190" s="469"/>
      <c r="L190" s="469"/>
    </row>
    <row r="191" spans="1:12" s="39" customFormat="1" ht="15" customHeight="1">
      <c r="A191" s="41"/>
      <c r="C191" s="41"/>
      <c r="D191" s="41"/>
      <c r="J191" s="468"/>
      <c r="K191" s="469"/>
      <c r="L191" s="469"/>
    </row>
    <row r="192" spans="1:12" s="39" customFormat="1" ht="15" customHeight="1">
      <c r="A192" s="41"/>
      <c r="C192" s="41"/>
      <c r="D192" s="41"/>
      <c r="J192" s="468"/>
      <c r="K192" s="469"/>
      <c r="L192" s="469"/>
    </row>
    <row r="193" spans="1:11" s="39" customFormat="1" ht="15" customHeight="1">
      <c r="A193" s="41"/>
      <c r="C193" s="41"/>
      <c r="D193" s="41"/>
      <c r="J193" s="469"/>
      <c r="K193" s="469"/>
    </row>
    <row r="194" spans="1:11" s="39" customFormat="1" ht="15" customHeight="1">
      <c r="A194" s="41"/>
      <c r="C194" s="41"/>
      <c r="G194" s="43"/>
      <c r="H194" s="469"/>
      <c r="I194" s="488"/>
      <c r="J194" s="469"/>
      <c r="K194" s="488"/>
    </row>
    <row r="195" spans="1:11" s="39" customFormat="1" ht="15" customHeight="1">
      <c r="A195" s="41"/>
      <c r="C195" s="41"/>
      <c r="G195" s="43"/>
      <c r="H195" s="469"/>
      <c r="I195" s="488"/>
      <c r="J195" s="469"/>
      <c r="K195" s="488"/>
    </row>
    <row r="196" spans="1:11" s="39" customFormat="1" ht="15" customHeight="1">
      <c r="A196" s="41"/>
      <c r="C196" s="41"/>
      <c r="G196" s="43"/>
      <c r="H196" s="469"/>
      <c r="I196" s="488"/>
      <c r="J196" s="469"/>
      <c r="K196" s="488"/>
    </row>
    <row r="197" spans="1:11" s="39" customFormat="1" ht="15" customHeight="1">
      <c r="A197" s="41"/>
      <c r="C197" s="41"/>
      <c r="G197" s="43"/>
      <c r="H197" s="469"/>
      <c r="I197" s="488"/>
      <c r="J197" s="469"/>
      <c r="K197" s="488"/>
    </row>
    <row r="198" spans="1:11" s="39" customFormat="1" ht="15" customHeight="1">
      <c r="A198" s="41"/>
      <c r="C198" s="41"/>
      <c r="G198" s="43"/>
      <c r="H198" s="469"/>
      <c r="I198" s="488"/>
      <c r="J198" s="469"/>
      <c r="K198" s="488"/>
    </row>
    <row r="199" spans="1:11" s="39" customFormat="1" ht="15" customHeight="1">
      <c r="A199" s="41"/>
      <c r="C199" s="41"/>
      <c r="G199" s="43"/>
      <c r="H199" s="469"/>
      <c r="I199" s="488"/>
      <c r="J199" s="469"/>
      <c r="K199" s="488"/>
    </row>
    <row r="200" spans="1:11" s="39" customFormat="1" ht="15" customHeight="1">
      <c r="A200" s="41"/>
      <c r="C200" s="41"/>
      <c r="G200" s="43"/>
      <c r="H200" s="469"/>
      <c r="I200" s="488"/>
      <c r="J200" s="469"/>
      <c r="K200" s="488"/>
    </row>
    <row r="201" spans="1:11" s="39" customFormat="1" ht="15" customHeight="1">
      <c r="A201" s="41"/>
      <c r="C201" s="41"/>
      <c r="G201" s="43"/>
      <c r="H201" s="469"/>
      <c r="I201" s="488"/>
      <c r="J201" s="469"/>
      <c r="K201" s="488"/>
    </row>
    <row r="202" spans="1:11" s="39" customFormat="1" ht="15" customHeight="1">
      <c r="A202" s="41"/>
      <c r="C202" s="41"/>
      <c r="G202" s="41"/>
      <c r="H202" s="469"/>
      <c r="I202" s="488"/>
      <c r="J202" s="469"/>
      <c r="K202" s="488"/>
    </row>
    <row r="203" spans="1:11" s="39" customFormat="1" ht="15" customHeight="1">
      <c r="A203" s="41"/>
      <c r="C203" s="41"/>
      <c r="G203" s="41"/>
      <c r="H203" s="469"/>
      <c r="I203" s="488"/>
      <c r="J203" s="469"/>
      <c r="K203" s="488"/>
    </row>
    <row r="204" spans="1:11" s="39" customFormat="1" ht="15" customHeight="1">
      <c r="A204" s="41"/>
      <c r="C204" s="41"/>
      <c r="G204" s="41"/>
      <c r="H204" s="469"/>
      <c r="I204" s="488"/>
      <c r="J204" s="469"/>
      <c r="K204" s="488"/>
    </row>
    <row r="205" spans="1:11" s="39" customFormat="1" ht="15" customHeight="1">
      <c r="A205" s="41"/>
      <c r="C205" s="41"/>
      <c r="G205" s="41"/>
      <c r="H205" s="469"/>
      <c r="I205" s="488"/>
      <c r="J205" s="469"/>
      <c r="K205" s="488"/>
    </row>
    <row r="206" spans="1:11" s="39" customFormat="1" ht="15" customHeight="1">
      <c r="A206" s="41"/>
      <c r="C206" s="41"/>
      <c r="G206" s="41"/>
      <c r="H206" s="469"/>
      <c r="I206" s="488"/>
      <c r="J206" s="469"/>
      <c r="K206" s="488"/>
    </row>
    <row r="207" spans="1:11" s="39" customFormat="1" ht="15" customHeight="1">
      <c r="A207" s="41"/>
      <c r="C207" s="41"/>
      <c r="G207" s="41"/>
      <c r="H207" s="469"/>
      <c r="I207" s="488"/>
      <c r="J207" s="469"/>
      <c r="K207" s="488"/>
    </row>
    <row r="208" spans="1:11" s="39" customFormat="1" ht="15" customHeight="1">
      <c r="A208" s="41"/>
      <c r="C208" s="41"/>
      <c r="G208" s="41"/>
      <c r="H208" s="469"/>
      <c r="I208" s="488"/>
      <c r="J208" s="469"/>
      <c r="K208" s="488"/>
    </row>
    <row r="209" spans="1:11" s="39" customFormat="1" ht="15" customHeight="1">
      <c r="A209" s="41"/>
      <c r="C209" s="41"/>
      <c r="G209" s="41"/>
      <c r="H209" s="469"/>
      <c r="I209" s="488"/>
      <c r="J209" s="469"/>
      <c r="K209" s="488"/>
    </row>
    <row r="210" spans="1:11" s="39" customFormat="1" ht="12.75">
      <c r="A210" s="41"/>
      <c r="C210" s="41"/>
      <c r="G210" s="41"/>
      <c r="H210" s="469"/>
      <c r="I210" s="488"/>
      <c r="J210" s="469"/>
      <c r="K210" s="488"/>
    </row>
    <row r="211" spans="1:11" s="39" customFormat="1" ht="12.75">
      <c r="A211" s="41"/>
      <c r="C211" s="41"/>
      <c r="G211" s="41"/>
      <c r="H211" s="469"/>
      <c r="I211" s="488"/>
      <c r="J211" s="469"/>
      <c r="K211" s="488"/>
    </row>
    <row r="212" spans="1:11" s="39" customFormat="1" ht="12.75">
      <c r="A212" s="41"/>
      <c r="C212" s="41"/>
      <c r="G212" s="41"/>
      <c r="H212" s="469"/>
      <c r="I212" s="488"/>
      <c r="J212" s="469"/>
      <c r="K212" s="488"/>
    </row>
    <row r="213" spans="1:11" s="39" customFormat="1" ht="12.75">
      <c r="A213" s="41"/>
      <c r="C213" s="41"/>
      <c r="G213" s="41"/>
      <c r="H213" s="469"/>
      <c r="I213" s="488"/>
      <c r="J213" s="469"/>
      <c r="K213" s="488"/>
    </row>
    <row r="214" spans="1:11" s="39" customFormat="1" ht="12.75">
      <c r="A214" s="41"/>
      <c r="C214" s="41"/>
      <c r="G214" s="41"/>
      <c r="H214" s="469"/>
      <c r="I214" s="488"/>
      <c r="J214" s="469"/>
      <c r="K214" s="488"/>
    </row>
    <row r="215" spans="1:11" s="39" customFormat="1" ht="12.75">
      <c r="A215" s="41"/>
      <c r="C215" s="41"/>
      <c r="G215" s="41"/>
      <c r="H215" s="469"/>
      <c r="I215" s="488"/>
      <c r="J215" s="469"/>
      <c r="K215" s="488"/>
    </row>
    <row r="216" spans="1:11" s="39" customFormat="1" ht="12.75">
      <c r="A216" s="41"/>
      <c r="C216" s="41"/>
      <c r="G216" s="41"/>
      <c r="H216" s="469"/>
      <c r="I216" s="488"/>
      <c r="J216" s="469"/>
      <c r="K216" s="488"/>
    </row>
    <row r="217" spans="1:11" s="39" customFormat="1" ht="12.75">
      <c r="A217" s="41"/>
      <c r="C217" s="41"/>
      <c r="G217" s="41"/>
      <c r="H217" s="469"/>
      <c r="I217" s="488"/>
      <c r="J217" s="469"/>
      <c r="K217" s="488"/>
    </row>
    <row r="218" spans="1:11" s="39" customFormat="1" ht="12.75">
      <c r="A218" s="41"/>
      <c r="C218" s="41"/>
      <c r="G218" s="41"/>
      <c r="H218" s="469"/>
      <c r="I218" s="488"/>
      <c r="J218" s="469"/>
      <c r="K218" s="488"/>
    </row>
    <row r="219" spans="1:11" s="39" customFormat="1" ht="12.75">
      <c r="A219" s="41"/>
      <c r="C219" s="41"/>
      <c r="G219" s="41"/>
      <c r="H219" s="469"/>
      <c r="I219" s="488"/>
      <c r="J219" s="469"/>
      <c r="K219" s="488"/>
    </row>
    <row r="220" spans="1:11" s="39" customFormat="1" ht="12.75">
      <c r="A220" s="41"/>
      <c r="C220" s="41"/>
      <c r="G220" s="41"/>
      <c r="H220" s="469"/>
      <c r="I220" s="488"/>
      <c r="J220" s="469"/>
      <c r="K220" s="488"/>
    </row>
    <row r="221" spans="1:11" s="39" customFormat="1" ht="12.75">
      <c r="A221" s="41"/>
      <c r="C221" s="41"/>
      <c r="G221" s="41"/>
      <c r="H221" s="469"/>
      <c r="I221" s="488"/>
      <c r="J221" s="469"/>
      <c r="K221" s="488"/>
    </row>
    <row r="222" spans="1:11" s="39" customFormat="1" ht="12.75">
      <c r="A222" s="41"/>
      <c r="C222" s="41"/>
      <c r="G222" s="41"/>
      <c r="H222" s="469"/>
      <c r="I222" s="488"/>
      <c r="J222" s="469"/>
      <c r="K222" s="488"/>
    </row>
    <row r="223" spans="1:11" s="39" customFormat="1" ht="12.75">
      <c r="A223" s="41"/>
      <c r="C223" s="41"/>
      <c r="G223" s="41"/>
      <c r="H223" s="469"/>
      <c r="I223" s="488"/>
      <c r="J223" s="469"/>
      <c r="K223" s="488"/>
    </row>
    <row r="224" spans="1:11" s="39" customFormat="1" ht="12.75">
      <c r="A224" s="41"/>
      <c r="C224" s="41"/>
      <c r="G224" s="41"/>
      <c r="H224" s="469"/>
      <c r="I224" s="488"/>
      <c r="J224" s="469"/>
      <c r="K224" s="488"/>
    </row>
    <row r="225" spans="1:11" s="39" customFormat="1" ht="12.75">
      <c r="A225" s="41"/>
      <c r="C225" s="41"/>
      <c r="G225" s="41"/>
      <c r="H225" s="469"/>
      <c r="I225" s="488"/>
      <c r="J225" s="469"/>
      <c r="K225" s="488"/>
    </row>
    <row r="226" spans="1:11" s="39" customFormat="1" ht="12.75">
      <c r="A226" s="41"/>
      <c r="C226" s="41"/>
      <c r="G226" s="41"/>
      <c r="H226" s="469"/>
      <c r="I226" s="488"/>
      <c r="J226" s="469"/>
      <c r="K226" s="488"/>
    </row>
    <row r="227" spans="1:11" s="39" customFormat="1" ht="12.75">
      <c r="A227" s="41"/>
      <c r="C227" s="41"/>
      <c r="G227" s="41"/>
      <c r="H227" s="469"/>
      <c r="I227" s="488"/>
      <c r="J227" s="469"/>
      <c r="K227" s="488"/>
    </row>
    <row r="228" spans="1:11" s="39" customFormat="1" ht="12.75">
      <c r="A228" s="41"/>
      <c r="C228" s="41"/>
      <c r="G228" s="41"/>
      <c r="H228" s="469"/>
      <c r="I228" s="488"/>
      <c r="J228" s="469"/>
      <c r="K228" s="488"/>
    </row>
    <row r="229" spans="1:11" s="39" customFormat="1" ht="12.75">
      <c r="A229" s="41"/>
      <c r="C229" s="41"/>
      <c r="G229" s="41"/>
      <c r="H229" s="469"/>
      <c r="I229" s="488"/>
      <c r="J229" s="469"/>
      <c r="K229" s="488"/>
    </row>
    <row r="230" spans="1:11" s="39" customFormat="1" ht="12.75">
      <c r="A230" s="41"/>
      <c r="C230" s="41"/>
      <c r="G230" s="41"/>
      <c r="H230" s="469"/>
      <c r="I230" s="488"/>
      <c r="J230" s="469"/>
      <c r="K230" s="488"/>
    </row>
    <row r="231" spans="1:11" s="39" customFormat="1" ht="12.75">
      <c r="A231" s="41"/>
      <c r="C231" s="41"/>
      <c r="G231" s="41"/>
      <c r="H231" s="469"/>
      <c r="I231" s="488"/>
      <c r="J231" s="469"/>
      <c r="K231" s="488"/>
    </row>
    <row r="232" spans="1:11" s="39" customFormat="1" ht="12.75">
      <c r="A232" s="41"/>
      <c r="C232" s="41"/>
      <c r="G232" s="41"/>
      <c r="H232" s="469"/>
      <c r="I232" s="488"/>
      <c r="J232" s="469"/>
      <c r="K232" s="488"/>
    </row>
    <row r="233" spans="1:11" s="39" customFormat="1" ht="12.75">
      <c r="A233" s="41"/>
      <c r="C233" s="41"/>
      <c r="G233" s="41"/>
      <c r="H233" s="469"/>
      <c r="I233" s="488"/>
      <c r="J233" s="469"/>
      <c r="K233" s="488"/>
    </row>
    <row r="234" spans="1:11" s="39" customFormat="1" ht="12.75">
      <c r="A234" s="41"/>
      <c r="C234" s="41"/>
      <c r="G234" s="41"/>
      <c r="H234" s="469"/>
      <c r="I234" s="488"/>
      <c r="J234" s="469"/>
      <c r="K234" s="488"/>
    </row>
    <row r="235" spans="1:11" s="39" customFormat="1" ht="12.75">
      <c r="A235" s="41"/>
      <c r="C235" s="41"/>
      <c r="G235" s="41"/>
      <c r="H235" s="469"/>
      <c r="I235" s="488"/>
      <c r="J235" s="469"/>
      <c r="K235" s="488"/>
    </row>
    <row r="236" spans="1:11" s="39" customFormat="1" ht="12.75">
      <c r="A236" s="41"/>
      <c r="C236" s="41"/>
      <c r="G236" s="41"/>
      <c r="H236" s="469"/>
      <c r="I236" s="488"/>
      <c r="J236" s="469"/>
      <c r="K236" s="488"/>
    </row>
    <row r="237" spans="1:11" s="39" customFormat="1" ht="12.75">
      <c r="A237" s="41"/>
      <c r="C237" s="41"/>
      <c r="G237" s="41"/>
      <c r="H237" s="469"/>
      <c r="I237" s="488"/>
      <c r="J237" s="469"/>
      <c r="K237" s="488"/>
    </row>
    <row r="238" spans="1:11" s="39" customFormat="1" ht="12.75">
      <c r="A238" s="41"/>
      <c r="C238" s="41"/>
      <c r="G238" s="41"/>
      <c r="H238" s="469"/>
      <c r="I238" s="488"/>
      <c r="J238" s="469"/>
      <c r="K238" s="488"/>
    </row>
    <row r="239" spans="1:11" s="39" customFormat="1" ht="12.75">
      <c r="A239" s="41"/>
      <c r="C239" s="41"/>
      <c r="G239" s="41"/>
      <c r="H239" s="469"/>
      <c r="I239" s="488"/>
      <c r="J239" s="469"/>
      <c r="K239" s="488"/>
    </row>
    <row r="240" spans="1:11" s="39" customFormat="1" ht="12.75">
      <c r="A240" s="41"/>
      <c r="C240" s="41"/>
      <c r="G240" s="41"/>
      <c r="H240" s="469"/>
      <c r="I240" s="488"/>
      <c r="J240" s="469"/>
      <c r="K240" s="488"/>
    </row>
    <row r="241" spans="1:11" s="39" customFormat="1" ht="12.75">
      <c r="A241" s="41"/>
      <c r="C241" s="41"/>
      <c r="G241" s="41"/>
      <c r="H241" s="469"/>
      <c r="I241" s="488"/>
      <c r="J241" s="469"/>
      <c r="K241" s="488"/>
    </row>
    <row r="242" spans="1:11" s="39" customFormat="1" ht="12.75">
      <c r="A242" s="41"/>
      <c r="C242" s="41"/>
      <c r="G242" s="41"/>
      <c r="H242" s="469"/>
      <c r="I242" s="488"/>
      <c r="J242" s="469"/>
      <c r="K242" s="488"/>
    </row>
    <row r="243" spans="1:11" s="39" customFormat="1" ht="12.75">
      <c r="A243" s="41"/>
      <c r="C243" s="41"/>
      <c r="G243" s="41"/>
      <c r="H243" s="469"/>
      <c r="I243" s="488"/>
      <c r="J243" s="469"/>
      <c r="K243" s="488"/>
    </row>
    <row r="244" spans="1:11" s="39" customFormat="1" ht="12.75">
      <c r="A244" s="41"/>
      <c r="C244" s="41"/>
      <c r="G244" s="41"/>
      <c r="H244" s="469"/>
      <c r="I244" s="488"/>
      <c r="J244" s="469"/>
      <c r="K244" s="488"/>
    </row>
    <row r="245" spans="1:11" s="39" customFormat="1" ht="12.75">
      <c r="A245" s="41"/>
      <c r="C245" s="41"/>
      <c r="G245" s="41"/>
      <c r="H245" s="469"/>
      <c r="I245" s="488"/>
      <c r="J245" s="469"/>
      <c r="K245" s="488"/>
    </row>
    <row r="246" spans="1:11" s="39" customFormat="1" ht="12.75">
      <c r="A246" s="41"/>
      <c r="C246" s="41"/>
      <c r="G246" s="41"/>
      <c r="H246" s="469"/>
      <c r="I246" s="488"/>
      <c r="J246" s="469"/>
      <c r="K246" s="488"/>
    </row>
    <row r="247" spans="1:11" s="39" customFormat="1" ht="12.75">
      <c r="A247" s="41"/>
      <c r="C247" s="41"/>
      <c r="G247" s="41"/>
      <c r="H247" s="469"/>
      <c r="I247" s="488"/>
      <c r="J247" s="469"/>
      <c r="K247" s="488"/>
    </row>
    <row r="248" spans="1:11" s="39" customFormat="1" ht="12.75">
      <c r="A248" s="41"/>
      <c r="C248" s="41"/>
      <c r="G248" s="41"/>
      <c r="H248" s="469"/>
      <c r="I248" s="488"/>
      <c r="J248" s="469"/>
      <c r="K248" s="488"/>
    </row>
    <row r="249" spans="1:11" s="39" customFormat="1" ht="12.75">
      <c r="A249" s="41"/>
      <c r="C249" s="41"/>
      <c r="G249" s="41"/>
      <c r="H249" s="469"/>
      <c r="I249" s="488"/>
      <c r="J249" s="469"/>
      <c r="K249" s="488"/>
    </row>
    <row r="250" spans="1:11" s="39" customFormat="1" ht="12.75">
      <c r="A250" s="41"/>
      <c r="C250" s="41"/>
      <c r="G250" s="41"/>
      <c r="H250" s="469"/>
      <c r="I250" s="488"/>
      <c r="J250" s="469"/>
      <c r="K250" s="488"/>
    </row>
    <row r="251" spans="1:11" s="39" customFormat="1" ht="12.75">
      <c r="A251" s="41"/>
      <c r="C251" s="41"/>
      <c r="G251" s="41"/>
      <c r="H251" s="469"/>
      <c r="I251" s="488"/>
      <c r="J251" s="469"/>
      <c r="K251" s="488"/>
    </row>
    <row r="252" spans="1:11" s="39" customFormat="1" ht="12.75">
      <c r="A252" s="41"/>
      <c r="C252" s="41"/>
      <c r="G252" s="41"/>
      <c r="H252" s="469"/>
      <c r="I252" s="488"/>
      <c r="J252" s="469"/>
      <c r="K252" s="488"/>
    </row>
    <row r="253" spans="1:11" s="39" customFormat="1" ht="12.75">
      <c r="A253" s="41"/>
      <c r="C253" s="41"/>
      <c r="G253" s="41"/>
      <c r="H253" s="469"/>
      <c r="I253" s="488"/>
      <c r="J253" s="469"/>
      <c r="K253" s="488"/>
    </row>
    <row r="254" spans="1:11" s="39" customFormat="1" ht="12.75">
      <c r="A254" s="41"/>
      <c r="C254" s="41"/>
      <c r="G254" s="41"/>
      <c r="H254" s="469"/>
      <c r="I254" s="488"/>
      <c r="J254" s="469"/>
      <c r="K254" s="488"/>
    </row>
    <row r="255" spans="1:11" s="39" customFormat="1" ht="12.75">
      <c r="A255" s="41"/>
      <c r="C255" s="41"/>
      <c r="G255" s="41"/>
      <c r="H255" s="469"/>
      <c r="I255" s="488"/>
      <c r="J255" s="469"/>
      <c r="K255" s="488"/>
    </row>
    <row r="256" spans="1:11" s="39" customFormat="1" ht="12.75">
      <c r="A256" s="41"/>
      <c r="C256" s="41"/>
      <c r="G256" s="41"/>
      <c r="H256" s="469"/>
      <c r="I256" s="488"/>
      <c r="J256" s="469"/>
      <c r="K256" s="488"/>
    </row>
    <row r="257" spans="1:11" s="39" customFormat="1" ht="12.75">
      <c r="A257" s="41"/>
      <c r="C257" s="41"/>
      <c r="G257" s="41"/>
      <c r="H257" s="469"/>
      <c r="I257" s="488"/>
      <c r="J257" s="469"/>
      <c r="K257" s="488"/>
    </row>
    <row r="258" spans="1:11" s="39" customFormat="1" ht="12.75">
      <c r="A258" s="41"/>
      <c r="C258" s="41"/>
      <c r="G258" s="41"/>
      <c r="H258" s="469"/>
      <c r="I258" s="488"/>
      <c r="J258" s="469"/>
      <c r="K258" s="488"/>
    </row>
    <row r="259" spans="1:11" s="39" customFormat="1" ht="12.75">
      <c r="A259" s="41"/>
      <c r="C259" s="41"/>
      <c r="G259" s="41"/>
      <c r="H259" s="469"/>
      <c r="I259" s="488"/>
      <c r="J259" s="469"/>
      <c r="K259" s="488"/>
    </row>
    <row r="260" spans="1:11" s="39" customFormat="1" ht="12.75">
      <c r="A260" s="41"/>
      <c r="C260" s="41"/>
      <c r="G260" s="41"/>
      <c r="H260" s="469"/>
      <c r="I260" s="488"/>
      <c r="J260" s="469"/>
      <c r="K260" s="488"/>
    </row>
    <row r="261" spans="1:11" s="39" customFormat="1" ht="12.75">
      <c r="A261" s="41"/>
      <c r="C261" s="41"/>
      <c r="G261" s="41"/>
      <c r="H261" s="469"/>
      <c r="I261" s="488"/>
      <c r="J261" s="469"/>
      <c r="K261" s="488"/>
    </row>
    <row r="262" spans="1:11" s="39" customFormat="1" ht="12.75">
      <c r="A262" s="41"/>
      <c r="C262" s="41"/>
      <c r="G262" s="41"/>
      <c r="H262" s="469"/>
      <c r="I262" s="488"/>
      <c r="J262" s="469"/>
      <c r="K262" s="488"/>
    </row>
    <row r="263" spans="1:11" s="39" customFormat="1" ht="12.75">
      <c r="A263" s="41"/>
      <c r="C263" s="41"/>
      <c r="G263" s="41"/>
      <c r="H263" s="469"/>
      <c r="I263" s="488"/>
      <c r="J263" s="469"/>
      <c r="K263" s="488"/>
    </row>
    <row r="264" spans="1:11" s="39" customFormat="1" ht="12.75">
      <c r="A264" s="41"/>
      <c r="C264" s="41"/>
      <c r="G264" s="41"/>
      <c r="H264" s="469"/>
      <c r="I264" s="488"/>
      <c r="J264" s="469"/>
      <c r="K264" s="488"/>
    </row>
    <row r="265" spans="1:11" s="39" customFormat="1" ht="12.75">
      <c r="A265" s="41"/>
      <c r="C265" s="41"/>
      <c r="G265" s="41"/>
      <c r="H265" s="469"/>
      <c r="I265" s="488"/>
      <c r="J265" s="469"/>
      <c r="K265" s="488"/>
    </row>
    <row r="266" spans="1:11" s="39" customFormat="1" ht="12.75">
      <c r="A266" s="41"/>
      <c r="C266" s="41"/>
      <c r="G266" s="41"/>
      <c r="H266" s="469"/>
      <c r="I266" s="488"/>
      <c r="J266" s="469"/>
      <c r="K266" s="488"/>
    </row>
    <row r="267" spans="1:11" s="39" customFormat="1" ht="12.75">
      <c r="A267" s="41"/>
      <c r="C267" s="41"/>
      <c r="G267" s="41"/>
      <c r="H267" s="469"/>
      <c r="I267" s="488"/>
      <c r="J267" s="469"/>
      <c r="K267" s="488"/>
    </row>
    <row r="268" spans="1:11" s="39" customFormat="1" ht="12.75">
      <c r="A268" s="41"/>
      <c r="C268" s="41"/>
      <c r="G268" s="41"/>
      <c r="H268" s="469"/>
      <c r="I268" s="488"/>
      <c r="J268" s="469"/>
      <c r="K268" s="488"/>
    </row>
    <row r="269" spans="1:11" s="39" customFormat="1" ht="12.75">
      <c r="A269" s="41"/>
      <c r="C269" s="41"/>
      <c r="G269" s="41"/>
      <c r="H269" s="469"/>
      <c r="I269" s="488"/>
      <c r="J269" s="469"/>
      <c r="K269" s="488"/>
    </row>
    <row r="270" spans="1:11" s="39" customFormat="1" ht="12.75">
      <c r="A270" s="41"/>
      <c r="C270" s="41"/>
      <c r="G270" s="41"/>
      <c r="H270" s="469"/>
      <c r="I270" s="488"/>
      <c r="J270" s="469"/>
      <c r="K270" s="488"/>
    </row>
    <row r="271" spans="1:11" s="39" customFormat="1" ht="12.75">
      <c r="A271" s="41"/>
      <c r="C271" s="41"/>
      <c r="G271" s="41"/>
      <c r="H271" s="469"/>
      <c r="I271" s="488"/>
      <c r="J271" s="469"/>
      <c r="K271" s="488"/>
    </row>
    <row r="272" spans="1:11" s="39" customFormat="1" ht="12.75">
      <c r="A272" s="41"/>
      <c r="C272" s="41"/>
      <c r="G272" s="41"/>
      <c r="H272" s="469"/>
      <c r="I272" s="488"/>
      <c r="J272" s="469"/>
      <c r="K272" s="488"/>
    </row>
    <row r="273" spans="1:11" s="39" customFormat="1" ht="12.75">
      <c r="A273" s="41"/>
      <c r="C273" s="41"/>
      <c r="G273" s="41"/>
      <c r="H273" s="469"/>
      <c r="I273" s="488"/>
      <c r="J273" s="469"/>
      <c r="K273" s="488"/>
    </row>
    <row r="274" spans="1:11" s="39" customFormat="1" ht="12.75">
      <c r="A274" s="41"/>
      <c r="C274" s="41"/>
      <c r="G274" s="41"/>
      <c r="H274" s="469"/>
      <c r="I274" s="488"/>
      <c r="J274" s="469"/>
      <c r="K274" s="488"/>
    </row>
    <row r="275" spans="1:11" s="39" customFormat="1" ht="12.75">
      <c r="A275" s="41"/>
      <c r="C275" s="41"/>
      <c r="G275" s="41"/>
      <c r="H275" s="469"/>
      <c r="I275" s="488"/>
      <c r="J275" s="469"/>
      <c r="K275" s="488"/>
    </row>
    <row r="276" spans="1:11" s="39" customFormat="1" ht="12.75">
      <c r="A276" s="41"/>
      <c r="C276" s="41"/>
      <c r="G276" s="41"/>
      <c r="H276" s="469"/>
      <c r="I276" s="488"/>
      <c r="J276" s="469"/>
      <c r="K276" s="488"/>
    </row>
    <row r="277" spans="1:11" s="39" customFormat="1" ht="12.75">
      <c r="A277" s="41"/>
      <c r="C277" s="41"/>
      <c r="G277" s="41"/>
      <c r="H277" s="469"/>
      <c r="I277" s="488"/>
      <c r="J277" s="469"/>
      <c r="K277" s="488"/>
    </row>
    <row r="278" spans="1:11" s="39" customFormat="1" ht="12.75">
      <c r="A278" s="41"/>
      <c r="C278" s="41"/>
      <c r="G278" s="41"/>
      <c r="H278" s="469"/>
      <c r="I278" s="488"/>
      <c r="J278" s="469"/>
      <c r="K278" s="488"/>
    </row>
    <row r="279" spans="1:11" s="39" customFormat="1" ht="12.75">
      <c r="A279" s="41"/>
      <c r="C279" s="41"/>
      <c r="G279" s="41"/>
      <c r="H279" s="469"/>
      <c r="I279" s="488"/>
      <c r="J279" s="469"/>
      <c r="K279" s="488"/>
    </row>
    <row r="280" spans="1:11" s="39" customFormat="1" ht="12.75">
      <c r="A280" s="41"/>
      <c r="C280" s="41"/>
      <c r="G280" s="41"/>
      <c r="H280" s="469"/>
      <c r="I280" s="488"/>
      <c r="J280" s="469"/>
      <c r="K280" s="488"/>
    </row>
    <row r="281" spans="1:11" s="39" customFormat="1" ht="12.75">
      <c r="A281" s="41"/>
      <c r="C281" s="41"/>
      <c r="G281" s="41"/>
      <c r="H281" s="469"/>
      <c r="I281" s="488"/>
      <c r="J281" s="469"/>
      <c r="K281" s="488"/>
    </row>
    <row r="282" spans="1:11" s="39" customFormat="1" ht="12.75">
      <c r="A282" s="41"/>
      <c r="C282" s="41"/>
      <c r="G282" s="41"/>
      <c r="H282" s="469"/>
      <c r="I282" s="488"/>
      <c r="J282" s="469"/>
      <c r="K282" s="488"/>
    </row>
    <row r="283" spans="1:11" s="39" customFormat="1" ht="12.75">
      <c r="A283" s="41"/>
      <c r="C283" s="41"/>
      <c r="G283" s="41"/>
      <c r="H283" s="469"/>
      <c r="I283" s="488"/>
      <c r="J283" s="469"/>
      <c r="K283" s="488"/>
    </row>
    <row r="284" spans="1:11" s="39" customFormat="1" ht="12.75">
      <c r="A284" s="41"/>
      <c r="C284" s="41"/>
      <c r="G284" s="41"/>
      <c r="H284" s="469"/>
      <c r="I284" s="488"/>
      <c r="J284" s="469"/>
      <c r="K284" s="488"/>
    </row>
    <row r="285" spans="1:11" s="39" customFormat="1" ht="12.75">
      <c r="A285" s="41"/>
      <c r="C285" s="41"/>
      <c r="G285" s="41"/>
      <c r="H285" s="469"/>
      <c r="I285" s="488"/>
      <c r="J285" s="469"/>
      <c r="K285" s="488"/>
    </row>
    <row r="286" spans="1:11" s="39" customFormat="1" ht="12.75">
      <c r="A286" s="41"/>
      <c r="C286" s="41"/>
      <c r="G286" s="41"/>
      <c r="H286" s="469"/>
      <c r="I286" s="488"/>
      <c r="J286" s="469"/>
      <c r="K286" s="488"/>
    </row>
    <row r="287" spans="1:11" s="39" customFormat="1" ht="12.75">
      <c r="A287" s="41"/>
      <c r="C287" s="41"/>
      <c r="G287" s="41"/>
      <c r="H287" s="469"/>
      <c r="I287" s="488"/>
      <c r="J287" s="469"/>
      <c r="K287" s="488"/>
    </row>
    <row r="288" spans="1:11" s="39" customFormat="1" ht="12.75">
      <c r="A288" s="41"/>
      <c r="C288" s="41"/>
      <c r="G288" s="41"/>
      <c r="H288" s="469"/>
      <c r="I288" s="488"/>
      <c r="J288" s="469"/>
      <c r="K288" s="488"/>
    </row>
    <row r="289" spans="1:11" s="39" customFormat="1" ht="12.75">
      <c r="A289" s="41"/>
      <c r="C289" s="41"/>
      <c r="G289" s="41"/>
      <c r="H289" s="469"/>
      <c r="I289" s="488"/>
      <c r="J289" s="469"/>
      <c r="K289" s="488"/>
    </row>
    <row r="290" spans="1:11" s="39" customFormat="1" ht="12.75">
      <c r="A290" s="41"/>
      <c r="C290" s="41"/>
      <c r="G290" s="41"/>
      <c r="H290" s="469"/>
      <c r="I290" s="488"/>
      <c r="J290" s="469"/>
      <c r="K290" s="488"/>
    </row>
    <row r="291" spans="1:11" s="39" customFormat="1" ht="12.75">
      <c r="A291" s="41"/>
      <c r="C291" s="41"/>
      <c r="G291" s="41"/>
      <c r="H291" s="469"/>
      <c r="I291" s="488"/>
      <c r="J291" s="469"/>
      <c r="K291" s="488"/>
    </row>
    <row r="292" spans="1:11" s="39" customFormat="1" ht="12.75">
      <c r="A292" s="41"/>
      <c r="C292" s="41"/>
      <c r="G292" s="41"/>
      <c r="H292" s="469"/>
      <c r="I292" s="488"/>
      <c r="J292" s="469"/>
      <c r="K292" s="488"/>
    </row>
    <row r="293" spans="1:11" s="39" customFormat="1" ht="12.75">
      <c r="A293" s="41"/>
      <c r="C293" s="41"/>
      <c r="G293" s="41"/>
      <c r="H293" s="469"/>
      <c r="I293" s="488"/>
      <c r="J293" s="469"/>
      <c r="K293" s="488"/>
    </row>
    <row r="294" spans="1:11" s="39" customFormat="1" ht="12.75">
      <c r="A294" s="41"/>
      <c r="C294" s="41"/>
      <c r="G294" s="41"/>
      <c r="H294" s="469"/>
      <c r="I294" s="488"/>
      <c r="J294" s="469"/>
      <c r="K294" s="488"/>
    </row>
    <row r="295" spans="1:11" s="39" customFormat="1" ht="12.75">
      <c r="A295" s="41"/>
      <c r="C295" s="41"/>
      <c r="G295" s="41"/>
      <c r="H295" s="469"/>
      <c r="I295" s="488"/>
      <c r="J295" s="469"/>
      <c r="K295" s="488"/>
    </row>
    <row r="296" spans="1:11" s="39" customFormat="1" ht="12.75">
      <c r="A296" s="41"/>
      <c r="C296" s="41"/>
      <c r="G296" s="41"/>
      <c r="H296" s="469"/>
      <c r="I296" s="488"/>
      <c r="J296" s="469"/>
      <c r="K296" s="488"/>
    </row>
    <row r="297" spans="1:11" s="39" customFormat="1" ht="12.75">
      <c r="A297" s="41"/>
      <c r="C297" s="41"/>
      <c r="G297" s="41"/>
      <c r="H297" s="469"/>
      <c r="I297" s="488"/>
      <c r="J297" s="469"/>
      <c r="K297" s="488"/>
    </row>
    <row r="298" spans="1:11" s="39" customFormat="1" ht="12.75">
      <c r="A298" s="41"/>
      <c r="C298" s="41"/>
      <c r="G298" s="41"/>
      <c r="H298" s="469"/>
      <c r="I298" s="488"/>
      <c r="J298" s="469"/>
      <c r="K298" s="488"/>
    </row>
    <row r="299" spans="1:11" s="39" customFormat="1" ht="12.75">
      <c r="A299" s="41"/>
      <c r="C299" s="41"/>
      <c r="G299" s="41"/>
      <c r="H299" s="469"/>
      <c r="I299" s="488"/>
      <c r="J299" s="469"/>
      <c r="K299" s="488"/>
    </row>
    <row r="300" spans="1:11" s="39" customFormat="1" ht="12.75">
      <c r="A300" s="41"/>
      <c r="C300" s="41"/>
      <c r="G300" s="41"/>
      <c r="H300" s="469"/>
      <c r="I300" s="488"/>
      <c r="J300" s="469"/>
      <c r="K300" s="488"/>
    </row>
    <row r="301" spans="1:11" s="39" customFormat="1" ht="12.75">
      <c r="A301" s="41"/>
      <c r="C301" s="41"/>
      <c r="G301" s="41"/>
      <c r="H301" s="469"/>
      <c r="I301" s="488"/>
      <c r="J301" s="469"/>
      <c r="K301" s="488"/>
    </row>
    <row r="302" spans="1:11" s="39" customFormat="1" ht="12.75">
      <c r="A302" s="41"/>
      <c r="C302" s="41"/>
      <c r="G302" s="41"/>
      <c r="H302" s="469"/>
      <c r="I302" s="488"/>
      <c r="J302" s="469"/>
      <c r="K302" s="488"/>
    </row>
    <row r="303" spans="1:11" s="39" customFormat="1" ht="12.75">
      <c r="A303" s="41"/>
      <c r="C303" s="41"/>
      <c r="G303" s="41"/>
      <c r="H303" s="469"/>
      <c r="I303" s="488"/>
      <c r="J303" s="469"/>
      <c r="K303" s="488"/>
    </row>
    <row r="304" spans="1:11" s="39" customFormat="1" ht="12.75">
      <c r="A304" s="41"/>
      <c r="C304" s="41"/>
      <c r="G304" s="41"/>
      <c r="H304" s="469"/>
      <c r="I304" s="488"/>
      <c r="J304" s="469"/>
      <c r="K304" s="488"/>
    </row>
    <row r="305" spans="1:11" s="39" customFormat="1" ht="12.75">
      <c r="A305" s="41"/>
      <c r="C305" s="41"/>
      <c r="G305" s="41"/>
      <c r="H305" s="469"/>
      <c r="I305" s="488"/>
      <c r="J305" s="469"/>
      <c r="K305" s="488"/>
    </row>
    <row r="306" spans="1:11" s="39" customFormat="1" ht="12.75">
      <c r="A306" s="41"/>
      <c r="C306" s="41"/>
      <c r="G306" s="41"/>
      <c r="H306" s="469"/>
      <c r="I306" s="488"/>
      <c r="J306" s="469"/>
      <c r="K306" s="488"/>
    </row>
    <row r="307" spans="1:11" s="39" customFormat="1" ht="12.75">
      <c r="A307" s="41"/>
      <c r="C307" s="41"/>
      <c r="G307" s="41"/>
      <c r="H307" s="469"/>
      <c r="I307" s="488"/>
      <c r="J307" s="469"/>
      <c r="K307" s="488"/>
    </row>
    <row r="308" spans="1:11" s="39" customFormat="1" ht="12.75">
      <c r="A308" s="41"/>
      <c r="C308" s="41"/>
      <c r="G308" s="41"/>
      <c r="H308" s="469"/>
      <c r="I308" s="488"/>
      <c r="J308" s="469"/>
      <c r="K308" s="488"/>
    </row>
    <row r="309" spans="1:11" s="39" customFormat="1" ht="12.75">
      <c r="A309" s="41"/>
      <c r="C309" s="41"/>
      <c r="G309" s="41"/>
      <c r="H309" s="469"/>
      <c r="I309" s="488"/>
      <c r="J309" s="469"/>
      <c r="K309" s="488"/>
    </row>
    <row r="310" spans="1:11" s="39" customFormat="1" ht="12.75">
      <c r="A310" s="41"/>
      <c r="C310" s="41"/>
      <c r="G310" s="41"/>
      <c r="H310" s="469"/>
      <c r="I310" s="488"/>
      <c r="J310" s="469"/>
      <c r="K310" s="488"/>
    </row>
    <row r="311" spans="1:11" s="39" customFormat="1" ht="12.75">
      <c r="A311" s="41"/>
      <c r="C311" s="41"/>
      <c r="G311" s="41"/>
      <c r="H311" s="469"/>
      <c r="I311" s="488"/>
      <c r="J311" s="469"/>
      <c r="K311" s="488"/>
    </row>
    <row r="312" spans="1:11" s="39" customFormat="1" ht="12.75">
      <c r="A312" s="41"/>
      <c r="C312" s="41"/>
      <c r="G312" s="41"/>
      <c r="H312" s="469"/>
      <c r="I312" s="488"/>
      <c r="J312" s="469"/>
      <c r="K312" s="488"/>
    </row>
    <row r="313" spans="1:11" s="39" customFormat="1" ht="12.75">
      <c r="A313" s="41"/>
      <c r="C313" s="41"/>
      <c r="G313" s="41"/>
      <c r="H313" s="469"/>
      <c r="I313" s="488"/>
      <c r="J313" s="469"/>
      <c r="K313" s="488"/>
    </row>
    <row r="314" spans="1:11" s="39" customFormat="1" ht="12.75">
      <c r="A314" s="41"/>
      <c r="C314" s="41"/>
      <c r="G314" s="41"/>
      <c r="H314" s="469"/>
      <c r="I314" s="488"/>
      <c r="J314" s="469"/>
      <c r="K314" s="488"/>
    </row>
    <row r="315" spans="1:11" s="39" customFormat="1" ht="12.75">
      <c r="A315" s="41"/>
      <c r="C315" s="41"/>
      <c r="G315" s="41"/>
      <c r="H315" s="469"/>
      <c r="I315" s="488"/>
      <c r="J315" s="469"/>
      <c r="K315" s="488"/>
    </row>
    <row r="316" spans="1:11" s="39" customFormat="1" ht="12.75">
      <c r="A316" s="41"/>
      <c r="C316" s="41"/>
      <c r="G316" s="41"/>
      <c r="H316" s="469"/>
      <c r="I316" s="488"/>
      <c r="J316" s="469"/>
      <c r="K316" s="488"/>
    </row>
    <row r="317" spans="1:11" s="39" customFormat="1" ht="12.75">
      <c r="A317" s="41"/>
      <c r="C317" s="41"/>
      <c r="G317" s="41"/>
      <c r="H317" s="469"/>
      <c r="I317" s="488"/>
      <c r="J317" s="469"/>
      <c r="K317" s="488"/>
    </row>
    <row r="318" spans="1:11" s="39" customFormat="1" ht="12.75">
      <c r="A318" s="41"/>
      <c r="C318" s="41"/>
      <c r="G318" s="41"/>
      <c r="H318" s="469"/>
      <c r="I318" s="488"/>
      <c r="J318" s="469"/>
      <c r="K318" s="488"/>
    </row>
    <row r="319" spans="1:11" s="39" customFormat="1" ht="12.75">
      <c r="A319" s="41"/>
      <c r="C319" s="41"/>
      <c r="G319" s="41"/>
      <c r="H319" s="469"/>
      <c r="I319" s="488"/>
      <c r="J319" s="469"/>
      <c r="K319" s="488"/>
    </row>
    <row r="320" spans="1:11" s="39" customFormat="1" ht="12.75">
      <c r="A320" s="41"/>
      <c r="C320" s="41"/>
      <c r="G320" s="41"/>
      <c r="H320" s="469"/>
      <c r="I320" s="488"/>
      <c r="J320" s="469"/>
      <c r="K320" s="488"/>
    </row>
    <row r="321" spans="1:11" s="39" customFormat="1" ht="12.75">
      <c r="A321" s="41"/>
      <c r="C321" s="41"/>
      <c r="G321" s="41"/>
      <c r="H321" s="469"/>
      <c r="I321" s="488"/>
      <c r="J321" s="469"/>
      <c r="K321" s="488"/>
    </row>
    <row r="322" spans="1:11" s="39" customFormat="1" ht="12.75">
      <c r="A322" s="41"/>
      <c r="C322" s="41"/>
      <c r="G322" s="41"/>
      <c r="H322" s="469"/>
      <c r="I322" s="488"/>
      <c r="J322" s="469"/>
      <c r="K322" s="488"/>
    </row>
    <row r="323" spans="1:11" s="39" customFormat="1" ht="12.75">
      <c r="A323" s="41"/>
      <c r="C323" s="41"/>
      <c r="G323" s="41"/>
      <c r="H323" s="469"/>
      <c r="I323" s="488"/>
      <c r="J323" s="469"/>
      <c r="K323" s="488"/>
    </row>
    <row r="324" spans="1:11" s="39" customFormat="1" ht="12.75">
      <c r="A324" s="41"/>
      <c r="C324" s="41"/>
      <c r="G324" s="41"/>
      <c r="H324" s="469"/>
      <c r="I324" s="488"/>
      <c r="J324" s="469"/>
      <c r="K324" s="488"/>
    </row>
    <row r="325" spans="1:11" s="39" customFormat="1" ht="12.75">
      <c r="A325" s="41"/>
      <c r="C325" s="41"/>
      <c r="G325" s="41"/>
      <c r="H325" s="469"/>
      <c r="I325" s="488"/>
      <c r="J325" s="469"/>
      <c r="K325" s="488"/>
    </row>
    <row r="326" spans="1:11" s="39" customFormat="1" ht="12.75">
      <c r="A326" s="41"/>
      <c r="C326" s="41"/>
      <c r="G326" s="41"/>
      <c r="H326" s="469"/>
      <c r="I326" s="488"/>
      <c r="J326" s="469"/>
      <c r="K326" s="488"/>
    </row>
    <row r="327" spans="1:11" s="39" customFormat="1" ht="12.75">
      <c r="A327" s="41"/>
      <c r="C327" s="41"/>
      <c r="G327" s="41"/>
      <c r="H327" s="469"/>
      <c r="I327" s="488"/>
      <c r="J327" s="469"/>
      <c r="K327" s="488"/>
    </row>
    <row r="328" spans="1:11" s="39" customFormat="1" ht="12.75">
      <c r="A328" s="41"/>
      <c r="C328" s="41"/>
      <c r="G328" s="41"/>
      <c r="H328" s="469"/>
      <c r="I328" s="488"/>
      <c r="J328" s="469"/>
      <c r="K328" s="488"/>
    </row>
    <row r="329" spans="1:11" s="39" customFormat="1" ht="12.75">
      <c r="A329" s="41"/>
      <c r="C329" s="41"/>
      <c r="G329" s="41"/>
      <c r="H329" s="469"/>
      <c r="I329" s="488"/>
      <c r="J329" s="469"/>
      <c r="K329" s="488"/>
    </row>
    <row r="330" spans="1:11" s="39" customFormat="1" ht="12.75">
      <c r="A330" s="41"/>
      <c r="C330" s="41"/>
      <c r="G330" s="41"/>
      <c r="H330" s="469"/>
      <c r="I330" s="488"/>
      <c r="J330" s="469"/>
      <c r="K330" s="488"/>
    </row>
    <row r="331" spans="1:11" s="39" customFormat="1" ht="12.75">
      <c r="A331" s="41"/>
      <c r="C331" s="41"/>
      <c r="G331" s="41"/>
      <c r="H331" s="469"/>
      <c r="I331" s="488"/>
      <c r="J331" s="469"/>
      <c r="K331" s="488"/>
    </row>
    <row r="332" spans="1:11" s="39" customFormat="1" ht="12.75">
      <c r="A332" s="41"/>
      <c r="C332" s="41"/>
      <c r="G332" s="41"/>
      <c r="H332" s="469"/>
      <c r="I332" s="488"/>
      <c r="J332" s="469"/>
      <c r="K332" s="488"/>
    </row>
    <row r="333" spans="1:11" s="39" customFormat="1" ht="12.75">
      <c r="A333" s="41"/>
      <c r="C333" s="41"/>
      <c r="G333" s="41"/>
      <c r="H333" s="469"/>
      <c r="I333" s="488"/>
      <c r="J333" s="469"/>
      <c r="K333" s="488"/>
    </row>
    <row r="334" spans="1:11" s="39" customFormat="1" ht="12.75">
      <c r="A334" s="41"/>
      <c r="C334" s="41"/>
      <c r="G334" s="41"/>
      <c r="H334" s="469"/>
      <c r="I334" s="488"/>
      <c r="J334" s="469"/>
      <c r="K334" s="488"/>
    </row>
    <row r="335" spans="1:11" s="39" customFormat="1" ht="12.75">
      <c r="A335" s="41"/>
      <c r="C335" s="41"/>
      <c r="G335" s="41"/>
      <c r="H335" s="469"/>
      <c r="I335" s="488"/>
      <c r="J335" s="469"/>
      <c r="K335" s="488"/>
    </row>
    <row r="336" spans="1:256" s="39" customFormat="1" ht="15.75">
      <c r="A336" s="19"/>
      <c r="B336" s="11"/>
      <c r="C336" s="19"/>
      <c r="D336" s="11"/>
      <c r="E336" s="11"/>
      <c r="F336" s="11"/>
      <c r="G336" s="19"/>
      <c r="H336" s="150"/>
      <c r="I336" s="29"/>
      <c r="J336" s="150"/>
      <c r="K336" s="29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  <c r="IT336" s="11"/>
      <c r="IU336" s="11"/>
      <c r="IV336" s="11"/>
    </row>
    <row r="337" spans="1:256" s="39" customFormat="1" ht="15.75">
      <c r="A337" s="19"/>
      <c r="B337" s="11"/>
      <c r="C337" s="19"/>
      <c r="D337" s="11"/>
      <c r="E337" s="11"/>
      <c r="F337" s="11"/>
      <c r="G337" s="19"/>
      <c r="H337" s="150"/>
      <c r="I337" s="29"/>
      <c r="J337" s="150"/>
      <c r="K337" s="29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  <c r="IT337" s="11"/>
      <c r="IU337" s="11"/>
      <c r="IV337" s="11"/>
    </row>
    <row r="338" spans="1:256" s="39" customFormat="1" ht="15.75">
      <c r="A338" s="19"/>
      <c r="B338" s="11"/>
      <c r="C338" s="19"/>
      <c r="D338" s="11"/>
      <c r="E338" s="11"/>
      <c r="F338" s="11"/>
      <c r="G338" s="19"/>
      <c r="H338" s="150"/>
      <c r="I338" s="29"/>
      <c r="J338" s="150"/>
      <c r="K338" s="29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  <c r="IT338" s="11"/>
      <c r="IU338" s="11"/>
      <c r="IV338" s="11"/>
    </row>
    <row r="339" spans="1:256" s="39" customFormat="1" ht="15.75">
      <c r="A339" s="19"/>
      <c r="B339" s="11"/>
      <c r="C339" s="19"/>
      <c r="D339" s="11"/>
      <c r="E339" s="11"/>
      <c r="F339" s="11"/>
      <c r="G339" s="19"/>
      <c r="H339" s="150"/>
      <c r="I339" s="29"/>
      <c r="J339" s="150"/>
      <c r="K339" s="29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  <c r="IT339" s="11"/>
      <c r="IU339" s="11"/>
      <c r="IV339" s="11"/>
    </row>
    <row r="340" spans="1:256" s="39" customFormat="1" ht="15.75">
      <c r="A340" s="19"/>
      <c r="B340" s="11"/>
      <c r="C340" s="19"/>
      <c r="D340" s="11"/>
      <c r="E340" s="11"/>
      <c r="F340" s="11"/>
      <c r="G340" s="19"/>
      <c r="H340" s="150"/>
      <c r="I340" s="29"/>
      <c r="J340" s="150"/>
      <c r="K340" s="29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  <c r="IT340" s="11"/>
      <c r="IU340" s="11"/>
      <c r="IV340" s="11"/>
    </row>
    <row r="341" spans="1:256" s="39" customFormat="1" ht="15.75">
      <c r="A341" s="19"/>
      <c r="B341" s="11"/>
      <c r="C341" s="19"/>
      <c r="D341" s="11"/>
      <c r="E341" s="11"/>
      <c r="F341" s="11"/>
      <c r="G341" s="19"/>
      <c r="H341" s="150"/>
      <c r="I341" s="29"/>
      <c r="J341" s="150"/>
      <c r="K341" s="29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  <c r="IT341" s="11"/>
      <c r="IU341" s="11"/>
      <c r="IV341" s="11"/>
    </row>
    <row r="342" spans="1:256" s="39" customFormat="1" ht="15.75">
      <c r="A342" s="19"/>
      <c r="B342" s="11"/>
      <c r="C342" s="19"/>
      <c r="D342" s="11"/>
      <c r="E342" s="11"/>
      <c r="F342" s="11"/>
      <c r="G342" s="19"/>
      <c r="H342" s="150"/>
      <c r="I342" s="29"/>
      <c r="J342" s="150"/>
      <c r="K342" s="29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  <c r="IT342" s="11"/>
      <c r="IU342" s="11"/>
      <c r="IV342" s="11"/>
    </row>
    <row r="343" spans="1:256" s="39" customFormat="1" ht="15.75">
      <c r="A343" s="19"/>
      <c r="B343" s="11"/>
      <c r="C343" s="19"/>
      <c r="D343" s="11"/>
      <c r="E343" s="11"/>
      <c r="F343" s="11"/>
      <c r="G343" s="19"/>
      <c r="H343" s="150"/>
      <c r="I343" s="29"/>
      <c r="J343" s="150"/>
      <c r="K343" s="29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  <c r="IT343" s="11"/>
      <c r="IU343" s="11"/>
      <c r="IV343" s="11"/>
    </row>
    <row r="344" spans="1:256" s="39" customFormat="1" ht="15.75">
      <c r="A344" s="19"/>
      <c r="B344" s="11"/>
      <c r="C344" s="19"/>
      <c r="D344" s="11"/>
      <c r="E344" s="11"/>
      <c r="F344" s="11"/>
      <c r="G344" s="19"/>
      <c r="H344" s="150"/>
      <c r="I344" s="29"/>
      <c r="J344" s="150"/>
      <c r="K344" s="29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  <c r="IT344" s="11"/>
      <c r="IU344" s="11"/>
      <c r="IV344" s="11"/>
    </row>
    <row r="345" spans="1:256" s="39" customFormat="1" ht="15.75">
      <c r="A345" s="19"/>
      <c r="B345" s="11"/>
      <c r="C345" s="19"/>
      <c r="D345" s="11"/>
      <c r="E345" s="11"/>
      <c r="F345" s="11"/>
      <c r="G345" s="19"/>
      <c r="H345" s="150"/>
      <c r="I345" s="29"/>
      <c r="J345" s="150"/>
      <c r="K345" s="29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  <c r="IT345" s="11"/>
      <c r="IU345" s="11"/>
      <c r="IV345" s="11"/>
    </row>
    <row r="346" spans="1:256" s="39" customFormat="1" ht="15.75">
      <c r="A346" s="19"/>
      <c r="B346" s="11"/>
      <c r="C346" s="19"/>
      <c r="D346" s="11"/>
      <c r="E346" s="11"/>
      <c r="F346" s="11"/>
      <c r="G346" s="19"/>
      <c r="H346" s="150"/>
      <c r="I346" s="29"/>
      <c r="J346" s="150"/>
      <c r="K346" s="29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  <c r="IT346" s="11"/>
      <c r="IU346" s="11"/>
      <c r="IV346" s="11"/>
    </row>
    <row r="347" spans="1:256" s="39" customFormat="1" ht="15.75">
      <c r="A347" s="19"/>
      <c r="B347" s="11"/>
      <c r="C347" s="19"/>
      <c r="D347" s="11"/>
      <c r="E347" s="11"/>
      <c r="F347" s="11"/>
      <c r="G347" s="19"/>
      <c r="H347" s="150"/>
      <c r="I347" s="29"/>
      <c r="J347" s="150"/>
      <c r="K347" s="29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  <c r="IT347" s="11"/>
      <c r="IU347" s="11"/>
      <c r="IV347" s="11"/>
    </row>
    <row r="348" spans="1:256" s="39" customFormat="1" ht="15.75">
      <c r="A348" s="19"/>
      <c r="B348" s="11"/>
      <c r="C348" s="19"/>
      <c r="D348" s="11"/>
      <c r="E348" s="11"/>
      <c r="F348" s="11"/>
      <c r="G348" s="19"/>
      <c r="H348" s="150"/>
      <c r="I348" s="29"/>
      <c r="J348" s="150"/>
      <c r="K348" s="29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</row>
    <row r="349" spans="1:256" s="39" customFormat="1" ht="15.75">
      <c r="A349" s="19"/>
      <c r="B349" s="11"/>
      <c r="C349" s="19"/>
      <c r="D349" s="11"/>
      <c r="E349" s="11"/>
      <c r="F349" s="11"/>
      <c r="G349" s="19"/>
      <c r="H349" s="150"/>
      <c r="I349" s="29"/>
      <c r="J349" s="150"/>
      <c r="K349" s="29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  <c r="IT349" s="11"/>
      <c r="IU349" s="11"/>
      <c r="IV349" s="11"/>
    </row>
    <row r="350" spans="1:256" s="39" customFormat="1" ht="15.75">
      <c r="A350" s="19"/>
      <c r="B350" s="11"/>
      <c r="C350" s="19"/>
      <c r="D350" s="11"/>
      <c r="E350" s="11"/>
      <c r="F350" s="11"/>
      <c r="G350" s="19"/>
      <c r="H350" s="150"/>
      <c r="I350" s="29"/>
      <c r="J350" s="150"/>
      <c r="K350" s="29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</row>
    <row r="351" spans="1:256" s="39" customFormat="1" ht="15.75">
      <c r="A351" s="19"/>
      <c r="B351" s="11"/>
      <c r="C351" s="19"/>
      <c r="D351" s="11"/>
      <c r="E351" s="11"/>
      <c r="F351" s="11"/>
      <c r="G351" s="19"/>
      <c r="H351" s="150"/>
      <c r="I351" s="29"/>
      <c r="J351" s="150"/>
      <c r="K351" s="29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  <c r="IT351" s="11"/>
      <c r="IU351" s="11"/>
      <c r="IV351" s="11"/>
    </row>
    <row r="352" spans="1:256" s="39" customFormat="1" ht="15.75">
      <c r="A352" s="19"/>
      <c r="B352" s="11"/>
      <c r="C352" s="19"/>
      <c r="D352" s="11"/>
      <c r="E352" s="11"/>
      <c r="F352" s="11"/>
      <c r="G352" s="19"/>
      <c r="H352" s="150"/>
      <c r="I352" s="29"/>
      <c r="J352" s="150"/>
      <c r="K352" s="29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  <c r="IT352" s="11"/>
      <c r="IU352" s="11"/>
      <c r="IV352" s="11"/>
    </row>
    <row r="353" spans="1:256" s="39" customFormat="1" ht="15.75">
      <c r="A353" s="19"/>
      <c r="B353" s="11"/>
      <c r="C353" s="19"/>
      <c r="D353" s="11"/>
      <c r="E353" s="11"/>
      <c r="F353" s="11"/>
      <c r="G353" s="19"/>
      <c r="H353" s="150"/>
      <c r="I353" s="29"/>
      <c r="J353" s="150"/>
      <c r="K353" s="29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  <c r="IT353" s="11"/>
      <c r="IU353" s="11"/>
      <c r="IV353" s="11"/>
    </row>
    <row r="354" spans="1:256" s="39" customFormat="1" ht="15.75">
      <c r="A354" s="19"/>
      <c r="B354" s="11"/>
      <c r="C354" s="19"/>
      <c r="D354" s="11"/>
      <c r="E354" s="11"/>
      <c r="F354" s="11"/>
      <c r="G354" s="19"/>
      <c r="H354" s="150"/>
      <c r="I354" s="29"/>
      <c r="J354" s="150"/>
      <c r="K354" s="29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  <c r="IT354" s="11"/>
      <c r="IU354" s="11"/>
      <c r="IV354" s="11"/>
    </row>
    <row r="355" spans="1:256" s="39" customFormat="1" ht="15.75">
      <c r="A355" s="19"/>
      <c r="B355" s="11"/>
      <c r="C355" s="19"/>
      <c r="D355" s="11"/>
      <c r="E355" s="11"/>
      <c r="F355" s="11"/>
      <c r="G355" s="19"/>
      <c r="H355" s="150"/>
      <c r="I355" s="29"/>
      <c r="J355" s="150"/>
      <c r="K355" s="29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  <c r="IT355" s="11"/>
      <c r="IU355" s="11"/>
      <c r="IV355" s="11"/>
    </row>
    <row r="356" spans="1:256" s="39" customFormat="1" ht="15.75">
      <c r="A356" s="19"/>
      <c r="B356" s="11"/>
      <c r="C356" s="19"/>
      <c r="D356" s="11"/>
      <c r="E356" s="11"/>
      <c r="F356" s="11"/>
      <c r="G356" s="19"/>
      <c r="H356" s="150"/>
      <c r="I356" s="29"/>
      <c r="J356" s="150"/>
      <c r="K356" s="29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  <c r="IT356" s="11"/>
      <c r="IU356" s="11"/>
      <c r="IV356" s="11"/>
    </row>
    <row r="357" spans="1:256" s="39" customFormat="1" ht="15.75">
      <c r="A357" s="19"/>
      <c r="B357" s="11"/>
      <c r="C357" s="19"/>
      <c r="D357" s="11"/>
      <c r="E357" s="11"/>
      <c r="F357" s="11"/>
      <c r="G357" s="19"/>
      <c r="H357" s="150"/>
      <c r="I357" s="29"/>
      <c r="J357" s="150"/>
      <c r="K357" s="29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  <c r="IT357" s="11"/>
      <c r="IU357" s="11"/>
      <c r="IV357" s="11"/>
    </row>
  </sheetData>
  <sheetProtection/>
  <mergeCells count="2">
    <mergeCell ref="A2:J2"/>
    <mergeCell ref="A11:K11"/>
  </mergeCells>
  <printOptions/>
  <pageMargins left="0.5511811023622047" right="0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workbookViewId="0" topLeftCell="A1">
      <selection activeCell="F18" sqref="F18"/>
    </sheetView>
  </sheetViews>
  <sheetFormatPr defaultColWidth="8.875" defaultRowHeight="12.75"/>
  <cols>
    <col min="1" max="1" width="71.125" style="381" customWidth="1"/>
    <col min="2" max="2" width="20.625" style="384" customWidth="1"/>
    <col min="3" max="3" width="13.375" style="384" customWidth="1"/>
    <col min="4" max="4" width="13.25390625" style="381" customWidth="1"/>
    <col min="5" max="16384" width="8.875" style="381" customWidth="1"/>
  </cols>
  <sheetData>
    <row r="1" spans="1:2" ht="15.75">
      <c r="A1" s="38"/>
      <c r="B1" s="745" t="s">
        <v>39</v>
      </c>
    </row>
    <row r="2" spans="1:3" ht="15.75">
      <c r="A2" s="746" t="s">
        <v>555</v>
      </c>
      <c r="B2" s="746"/>
      <c r="C2" s="380"/>
    </row>
    <row r="3" spans="1:3" ht="15.75" customHeight="1">
      <c r="A3" s="305" t="s">
        <v>48</v>
      </c>
      <c r="B3" s="305" t="s">
        <v>136</v>
      </c>
      <c r="C3" s="382"/>
    </row>
    <row r="4" spans="1:4" ht="15.75">
      <c r="A4" s="303"/>
      <c r="B4" s="304" t="s">
        <v>554</v>
      </c>
      <c r="C4" s="383"/>
      <c r="D4" s="381" t="s">
        <v>292</v>
      </c>
    </row>
    <row r="5" spans="1:3" ht="44.25" customHeight="1">
      <c r="A5" s="774" t="s">
        <v>663</v>
      </c>
      <c r="B5" s="775"/>
      <c r="C5" s="383"/>
    </row>
    <row r="6" spans="1:3" ht="18" customHeight="1">
      <c r="A6" s="776"/>
      <c r="B6" s="777"/>
      <c r="C6" s="383"/>
    </row>
    <row r="7" spans="1:2" ht="15.75">
      <c r="A7" s="123" t="s">
        <v>1102</v>
      </c>
      <c r="B7" s="778"/>
    </row>
    <row r="8" spans="1:2" ht="31.5">
      <c r="A8" s="506" t="s">
        <v>578</v>
      </c>
      <c r="B8" s="778"/>
    </row>
    <row r="9" spans="1:2" ht="15.75">
      <c r="A9" s="251" t="s">
        <v>346</v>
      </c>
      <c r="B9" s="779">
        <v>3452.82</v>
      </c>
    </row>
    <row r="10" spans="1:2" ht="15.75">
      <c r="A10" s="294" t="s">
        <v>347</v>
      </c>
      <c r="B10" s="780">
        <v>3418.8</v>
      </c>
    </row>
    <row r="11" spans="1:2" ht="15.75">
      <c r="A11" s="123" t="s">
        <v>1103</v>
      </c>
      <c r="B11" s="92"/>
    </row>
    <row r="12" spans="1:2" ht="31.5">
      <c r="A12" s="506" t="s">
        <v>579</v>
      </c>
      <c r="B12" s="92"/>
    </row>
    <row r="13" spans="1:2" ht="15.75">
      <c r="A13" s="781" t="s">
        <v>1101</v>
      </c>
      <c r="B13" s="782">
        <v>3970.74</v>
      </c>
    </row>
    <row r="14" spans="1:2" ht="22.5" customHeight="1">
      <c r="A14" s="294" t="s">
        <v>348</v>
      </c>
      <c r="B14" s="783">
        <v>6837.6</v>
      </c>
    </row>
    <row r="15" spans="1:2" ht="47.25">
      <c r="A15" s="776" t="s">
        <v>1109</v>
      </c>
      <c r="B15" s="92"/>
    </row>
    <row r="16" spans="1:2" ht="15.75">
      <c r="A16" s="123" t="s">
        <v>1102</v>
      </c>
      <c r="B16" s="92"/>
    </row>
    <row r="17" spans="1:2" ht="31.5">
      <c r="A17" s="506" t="s">
        <v>578</v>
      </c>
      <c r="B17" s="92"/>
    </row>
    <row r="18" spans="1:2" ht="15.75">
      <c r="A18" s="251" t="s">
        <v>349</v>
      </c>
      <c r="B18" s="782">
        <v>3840.01</v>
      </c>
    </row>
    <row r="19" spans="1:2" ht="15.75">
      <c r="A19" s="123" t="s">
        <v>1103</v>
      </c>
      <c r="B19" s="92"/>
    </row>
    <row r="20" spans="1:2" ht="31.5">
      <c r="A20" s="506" t="s">
        <v>580</v>
      </c>
      <c r="B20" s="92"/>
    </row>
    <row r="21" spans="1:2" ht="15.75">
      <c r="A21" s="251" t="s">
        <v>350</v>
      </c>
      <c r="B21" s="782">
        <v>4416.01</v>
      </c>
    </row>
    <row r="22" spans="1:2" ht="47.25">
      <c r="A22" s="776" t="s">
        <v>1110</v>
      </c>
      <c r="B22" s="451"/>
    </row>
    <row r="23" spans="1:2" ht="15.75">
      <c r="A23" s="123" t="s">
        <v>1102</v>
      </c>
      <c r="B23" s="92"/>
    </row>
    <row r="24" spans="1:2" ht="31.5">
      <c r="A24" s="506" t="s">
        <v>581</v>
      </c>
      <c r="B24" s="92"/>
    </row>
    <row r="25" spans="1:2" ht="15.75">
      <c r="A25" s="781" t="s">
        <v>1104</v>
      </c>
      <c r="B25" s="450">
        <f>2925.74*1.2</f>
        <v>3510.8879999999995</v>
      </c>
    </row>
    <row r="26" spans="1:2" ht="15.75">
      <c r="A26" s="123" t="s">
        <v>1103</v>
      </c>
      <c r="B26" s="387"/>
    </row>
    <row r="27" spans="1:2" ht="31.5">
      <c r="A27" s="506" t="s">
        <v>581</v>
      </c>
      <c r="B27" s="387"/>
    </row>
    <row r="28" spans="1:2" ht="15.75">
      <c r="A28" s="784" t="s">
        <v>1105</v>
      </c>
      <c r="B28" s="452">
        <v>3510.89</v>
      </c>
    </row>
    <row r="29" spans="1:2" ht="15.75">
      <c r="A29" s="516"/>
      <c r="B29" s="517"/>
    </row>
    <row r="31" spans="1:2" ht="15.75">
      <c r="A31" s="377" t="s">
        <v>583</v>
      </c>
      <c r="B31" s="302"/>
    </row>
    <row r="32" spans="1:2" ht="15.75">
      <c r="A32" s="305" t="s">
        <v>48</v>
      </c>
      <c r="B32" s="305" t="s">
        <v>136</v>
      </c>
    </row>
    <row r="33" spans="1:2" ht="15.75">
      <c r="A33" s="303"/>
      <c r="B33" s="304" t="s">
        <v>556</v>
      </c>
    </row>
    <row r="34" spans="1:2" ht="31.5">
      <c r="A34" s="310" t="s">
        <v>667</v>
      </c>
      <c r="B34" s="311"/>
    </row>
    <row r="35" spans="1:3" ht="15.75">
      <c r="A35" s="306" t="s">
        <v>995</v>
      </c>
      <c r="B35" s="309">
        <v>28.37</v>
      </c>
      <c r="C35" s="381"/>
    </row>
    <row r="36" spans="1:3" ht="15.75">
      <c r="A36" s="306" t="s">
        <v>996</v>
      </c>
      <c r="B36" s="309">
        <v>30.11</v>
      </c>
      <c r="C36" s="381"/>
    </row>
    <row r="37" spans="1:3" ht="31.5">
      <c r="A37" s="308" t="s">
        <v>668</v>
      </c>
      <c r="B37" s="307"/>
      <c r="C37" s="381"/>
    </row>
    <row r="38" spans="1:3" ht="15.75">
      <c r="A38" s="306" t="s">
        <v>995</v>
      </c>
      <c r="B38" s="309">
        <v>34.04</v>
      </c>
      <c r="C38" s="381"/>
    </row>
    <row r="39" spans="1:3" ht="15.75">
      <c r="A39" s="338" t="s">
        <v>996</v>
      </c>
      <c r="B39" s="339">
        <v>36.13</v>
      </c>
      <c r="C39" s="381"/>
    </row>
    <row r="40" spans="1:3" ht="15.75">
      <c r="A40" s="514"/>
      <c r="B40" s="515"/>
      <c r="C40" s="381"/>
    </row>
    <row r="42" spans="1:3" ht="15.75">
      <c r="A42" s="379" t="s">
        <v>582</v>
      </c>
      <c r="C42" s="381"/>
    </row>
    <row r="43" spans="1:3" ht="15.75">
      <c r="A43" s="305" t="s">
        <v>48</v>
      </c>
      <c r="B43" s="305" t="s">
        <v>136</v>
      </c>
      <c r="C43" s="381"/>
    </row>
    <row r="44" spans="1:3" ht="15.75">
      <c r="A44" s="303"/>
      <c r="B44" s="304" t="s">
        <v>556</v>
      </c>
      <c r="C44" s="381"/>
    </row>
    <row r="45" spans="1:3" ht="15.75">
      <c r="A45" s="310" t="s">
        <v>669</v>
      </c>
      <c r="B45" s="311"/>
      <c r="C45" s="381"/>
    </row>
    <row r="46" spans="1:3" ht="15.75">
      <c r="A46" s="306" t="s">
        <v>995</v>
      </c>
      <c r="B46" s="309">
        <v>14.26</v>
      </c>
      <c r="C46" s="381"/>
    </row>
    <row r="47" spans="1:3" ht="15.75">
      <c r="A47" s="306" t="s">
        <v>996</v>
      </c>
      <c r="B47" s="309">
        <v>17.9</v>
      </c>
      <c r="C47" s="381"/>
    </row>
    <row r="48" spans="1:3" ht="15.75">
      <c r="A48" s="308" t="s">
        <v>670</v>
      </c>
      <c r="B48" s="378"/>
      <c r="C48" s="381"/>
    </row>
    <row r="49" spans="1:3" ht="15.75">
      <c r="A49" s="306" t="s">
        <v>995</v>
      </c>
      <c r="B49" s="385">
        <v>17.11</v>
      </c>
      <c r="C49" s="742"/>
    </row>
    <row r="50" spans="1:3" ht="15.75">
      <c r="A50" s="338" t="s">
        <v>996</v>
      </c>
      <c r="B50" s="386">
        <v>21.48</v>
      </c>
      <c r="C50" s="742"/>
    </row>
    <row r="51" spans="1:3" ht="15.75">
      <c r="A51" s="381" t="s">
        <v>137</v>
      </c>
      <c r="C51" s="381"/>
    </row>
    <row r="52" spans="1:3" ht="15.75">
      <c r="A52" s="381" t="s">
        <v>430</v>
      </c>
      <c r="C52" s="381"/>
    </row>
    <row r="53" spans="1:3" ht="15.75">
      <c r="A53" s="381" t="s">
        <v>800</v>
      </c>
      <c r="C53" s="381"/>
    </row>
    <row r="54" spans="1:3" ht="15.75">
      <c r="A54" s="381" t="s">
        <v>664</v>
      </c>
      <c r="C54" s="381"/>
    </row>
  </sheetData>
  <sheetProtection/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120" zoomScaleNormal="120" zoomScalePageLayoutView="0" workbookViewId="0" topLeftCell="A1">
      <selection activeCell="F10" sqref="F10"/>
    </sheetView>
  </sheetViews>
  <sheetFormatPr defaultColWidth="9.00390625" defaultRowHeight="12.75"/>
  <cols>
    <col min="1" max="1" width="4.125" style="108" customWidth="1"/>
    <col min="2" max="2" width="56.75390625" style="108" customWidth="1"/>
    <col min="3" max="3" width="11.00390625" style="137" customWidth="1"/>
    <col min="4" max="4" width="18.75390625" style="108" customWidth="1"/>
    <col min="5" max="16384" width="9.125" style="108" customWidth="1"/>
  </cols>
  <sheetData>
    <row r="1" spans="1:4" ht="12.75" customHeight="1">
      <c r="A1" s="136" t="s">
        <v>14</v>
      </c>
      <c r="B1" s="136"/>
      <c r="C1" s="136"/>
      <c r="D1" s="136"/>
    </row>
    <row r="2" spans="1:5" ht="12.75" customHeight="1">
      <c r="A2" s="136"/>
      <c r="B2" s="136"/>
      <c r="C2" s="136"/>
      <c r="D2" s="136"/>
      <c r="E2" s="129"/>
    </row>
    <row r="3" spans="1:5" ht="12.75" customHeight="1">
      <c r="A3" s="165"/>
      <c r="B3" s="165"/>
      <c r="C3" s="165"/>
      <c r="D3" s="165"/>
      <c r="E3" s="129"/>
    </row>
    <row r="4" ht="12.75" customHeight="1" thickBot="1">
      <c r="D4" s="130" t="s">
        <v>15</v>
      </c>
    </row>
    <row r="5" spans="1:4" ht="24.75" customHeight="1" thickBot="1">
      <c r="A5" s="796" t="s">
        <v>218</v>
      </c>
      <c r="B5" s="797" t="s">
        <v>219</v>
      </c>
      <c r="C5" s="798" t="s">
        <v>296</v>
      </c>
      <c r="D5" s="799" t="s">
        <v>16</v>
      </c>
    </row>
    <row r="6" spans="1:4" ht="12.75" customHeight="1">
      <c r="A6" s="131" t="s">
        <v>169</v>
      </c>
      <c r="B6" s="132" t="s">
        <v>221</v>
      </c>
      <c r="C6" s="417"/>
      <c r="D6" s="431"/>
    </row>
    <row r="7" spans="1:4" ht="12.75" customHeight="1">
      <c r="A7" s="255" t="s">
        <v>222</v>
      </c>
      <c r="B7" s="256" t="s">
        <v>223</v>
      </c>
      <c r="C7" s="418" t="s">
        <v>250</v>
      </c>
      <c r="D7" s="432">
        <v>607</v>
      </c>
    </row>
    <row r="8" spans="1:4" ht="12.75" customHeight="1">
      <c r="A8" s="255" t="s">
        <v>224</v>
      </c>
      <c r="B8" s="256" t="s">
        <v>225</v>
      </c>
      <c r="C8" s="418" t="s">
        <v>250</v>
      </c>
      <c r="D8" s="432">
        <v>1210</v>
      </c>
    </row>
    <row r="9" spans="1:5" ht="12.75" customHeight="1">
      <c r="A9" s="255" t="s">
        <v>226</v>
      </c>
      <c r="B9" s="256" t="s">
        <v>227</v>
      </c>
      <c r="C9" s="418" t="s">
        <v>250</v>
      </c>
      <c r="D9" s="432">
        <v>819</v>
      </c>
      <c r="E9" s="139"/>
    </row>
    <row r="10" spans="1:4" ht="12.75" customHeight="1">
      <c r="A10" s="255" t="s">
        <v>228</v>
      </c>
      <c r="B10" s="256" t="s">
        <v>229</v>
      </c>
      <c r="C10" s="418" t="s">
        <v>250</v>
      </c>
      <c r="D10" s="432">
        <v>1210</v>
      </c>
    </row>
    <row r="11" spans="1:4" ht="12.75" customHeight="1">
      <c r="A11" s="255" t="s">
        <v>230</v>
      </c>
      <c r="B11" s="256" t="s">
        <v>192</v>
      </c>
      <c r="C11" s="418" t="s">
        <v>250</v>
      </c>
      <c r="D11" s="432">
        <v>900</v>
      </c>
    </row>
    <row r="12" spans="1:4" ht="12.75" customHeight="1">
      <c r="A12" s="255" t="s">
        <v>193</v>
      </c>
      <c r="B12" s="256" t="s">
        <v>194</v>
      </c>
      <c r="C12" s="418" t="s">
        <v>250</v>
      </c>
      <c r="D12" s="432">
        <v>1210</v>
      </c>
    </row>
    <row r="13" spans="1:4" ht="12.75" customHeight="1">
      <c r="A13" s="255" t="s">
        <v>195</v>
      </c>
      <c r="B13" s="256" t="s">
        <v>126</v>
      </c>
      <c r="C13" s="418" t="s">
        <v>250</v>
      </c>
      <c r="D13" s="432">
        <v>456</v>
      </c>
    </row>
    <row r="14" spans="1:4" ht="12.75" customHeight="1">
      <c r="A14" s="255" t="s">
        <v>196</v>
      </c>
      <c r="B14" s="256" t="s">
        <v>127</v>
      </c>
      <c r="C14" s="418" t="s">
        <v>250</v>
      </c>
      <c r="D14" s="432">
        <v>960</v>
      </c>
    </row>
    <row r="15" spans="1:4" ht="12.75" customHeight="1">
      <c r="A15" s="255" t="s">
        <v>197</v>
      </c>
      <c r="B15" s="256" t="s">
        <v>133</v>
      </c>
      <c r="C15" s="418" t="s">
        <v>250</v>
      </c>
      <c r="D15" s="432">
        <v>602</v>
      </c>
    </row>
    <row r="16" spans="1:4" ht="12.75" customHeight="1">
      <c r="A16" s="255" t="s">
        <v>198</v>
      </c>
      <c r="B16" s="256" t="s">
        <v>134</v>
      </c>
      <c r="C16" s="418" t="s">
        <v>250</v>
      </c>
      <c r="D16" s="432">
        <v>1292</v>
      </c>
    </row>
    <row r="17" spans="1:4" s="129" customFormat="1" ht="12.75" customHeight="1">
      <c r="A17" s="433" t="s">
        <v>473</v>
      </c>
      <c r="B17" s="420" t="s">
        <v>153</v>
      </c>
      <c r="C17" s="421"/>
      <c r="D17" s="434"/>
    </row>
    <row r="18" spans="1:4" ht="12.75" customHeight="1">
      <c r="A18" s="435" t="s">
        <v>298</v>
      </c>
      <c r="B18" s="196" t="s">
        <v>330</v>
      </c>
      <c r="C18" s="422" t="s">
        <v>331</v>
      </c>
      <c r="D18" s="436">
        <v>246</v>
      </c>
    </row>
    <row r="19" spans="1:4" ht="24.75" customHeight="1">
      <c r="A19" s="337" t="s">
        <v>299</v>
      </c>
      <c r="B19" s="211" t="s">
        <v>422</v>
      </c>
      <c r="C19" s="418" t="s">
        <v>250</v>
      </c>
      <c r="D19" s="437">
        <v>247</v>
      </c>
    </row>
    <row r="20" spans="1:4" ht="12.75" customHeight="1">
      <c r="A20" s="318" t="s">
        <v>300</v>
      </c>
      <c r="B20" s="198" t="s">
        <v>338</v>
      </c>
      <c r="C20" s="419"/>
      <c r="D20" s="438"/>
    </row>
    <row r="21" spans="1:4" ht="12.75" customHeight="1" thickBot="1">
      <c r="A21" s="435"/>
      <c r="B21" s="196" t="s">
        <v>339</v>
      </c>
      <c r="C21" s="800" t="s">
        <v>250</v>
      </c>
      <c r="D21" s="436">
        <v>393</v>
      </c>
    </row>
    <row r="22" spans="1:8" s="129" customFormat="1" ht="24.75" customHeight="1" thickBot="1">
      <c r="A22" s="199" t="s">
        <v>375</v>
      </c>
      <c r="B22" s="200" t="s">
        <v>213</v>
      </c>
      <c r="C22" s="201" t="s">
        <v>250</v>
      </c>
      <c r="D22" s="248">
        <v>33</v>
      </c>
      <c r="E22" s="210"/>
      <c r="F22" s="210"/>
      <c r="G22" s="210"/>
      <c r="H22" s="210"/>
    </row>
    <row r="23" spans="1:8" s="129" customFormat="1" ht="24.75" customHeight="1">
      <c r="A23" s="439" t="s">
        <v>170</v>
      </c>
      <c r="B23" s="423" t="s">
        <v>341</v>
      </c>
      <c r="C23" s="424" t="s">
        <v>293</v>
      </c>
      <c r="D23" s="440">
        <v>2774</v>
      </c>
      <c r="E23" s="243"/>
      <c r="F23" s="244"/>
      <c r="G23" s="245"/>
      <c r="H23" s="246"/>
    </row>
    <row r="24" spans="1:8" s="129" customFormat="1" ht="25.5" customHeight="1">
      <c r="A24" s="441" t="s">
        <v>171</v>
      </c>
      <c r="B24" s="425" t="s">
        <v>423</v>
      </c>
      <c r="C24" s="426"/>
      <c r="D24" s="442"/>
      <c r="E24" s="243"/>
      <c r="F24" s="244"/>
      <c r="G24" s="245"/>
      <c r="H24" s="246"/>
    </row>
    <row r="25" spans="1:8" s="129" customFormat="1" ht="12.75" customHeight="1">
      <c r="A25" s="264" t="s">
        <v>387</v>
      </c>
      <c r="B25" s="265" t="s">
        <v>424</v>
      </c>
      <c r="C25" s="427" t="s">
        <v>88</v>
      </c>
      <c r="D25" s="443">
        <v>6206</v>
      </c>
      <c r="E25" s="243"/>
      <c r="F25" s="244"/>
      <c r="G25" s="245"/>
      <c r="H25" s="246"/>
    </row>
    <row r="26" spans="1:8" s="129" customFormat="1" ht="12.75" customHeight="1">
      <c r="A26" s="249" t="s">
        <v>388</v>
      </c>
      <c r="B26" s="250" t="s">
        <v>425</v>
      </c>
      <c r="C26" s="428" t="s">
        <v>88</v>
      </c>
      <c r="D26" s="444">
        <v>5163</v>
      </c>
      <c r="E26" s="243"/>
      <c r="F26" s="244"/>
      <c r="G26" s="245"/>
      <c r="H26" s="246"/>
    </row>
    <row r="27" spans="1:4" s="129" customFormat="1" ht="14.25" customHeight="1" thickBot="1">
      <c r="A27" s="439" t="s">
        <v>367</v>
      </c>
      <c r="B27" s="429" t="s">
        <v>508</v>
      </c>
      <c r="C27" s="430" t="s">
        <v>509</v>
      </c>
      <c r="D27" s="501">
        <v>5115</v>
      </c>
    </row>
    <row r="28" spans="1:4" s="129" customFormat="1" ht="28.5" customHeight="1" thickBot="1">
      <c r="A28" s="247" t="s">
        <v>305</v>
      </c>
      <c r="B28" s="200" t="s">
        <v>734</v>
      </c>
      <c r="C28" s="618" t="s">
        <v>88</v>
      </c>
      <c r="D28" s="502">
        <v>17679</v>
      </c>
    </row>
    <row r="29" spans="1:4" s="129" customFormat="1" ht="14.25" customHeight="1">
      <c r="A29" s="174"/>
      <c r="B29" s="175"/>
      <c r="C29" s="174"/>
      <c r="D29" s="174"/>
    </row>
    <row r="30" ht="12.75" customHeight="1">
      <c r="A30" s="136" t="s">
        <v>17</v>
      </c>
    </row>
    <row r="31" spans="1:4" s="143" customFormat="1" ht="12.75" customHeight="1">
      <c r="A31" s="801" t="s">
        <v>278</v>
      </c>
      <c r="B31" s="144" t="s">
        <v>379</v>
      </c>
      <c r="C31" s="142"/>
      <c r="D31" s="142"/>
    </row>
    <row r="32" spans="1:4" s="143" customFormat="1" ht="12.75" customHeight="1">
      <c r="A32" s="801"/>
      <c r="B32" s="144" t="s">
        <v>380</v>
      </c>
      <c r="C32" s="142"/>
      <c r="D32" s="142"/>
    </row>
    <row r="33" spans="1:3" ht="12.75" customHeight="1">
      <c r="A33" s="141" t="s">
        <v>2</v>
      </c>
      <c r="B33" s="144" t="s">
        <v>215</v>
      </c>
      <c r="C33" s="108"/>
    </row>
    <row r="34" spans="1:3" ht="12.75" customHeight="1">
      <c r="A34" s="141" t="s">
        <v>3</v>
      </c>
      <c r="B34" s="144" t="s">
        <v>102</v>
      </c>
      <c r="C34" s="108"/>
    </row>
    <row r="35" spans="1:3" ht="12.75" customHeight="1">
      <c r="A35" s="141" t="s">
        <v>103</v>
      </c>
      <c r="B35" s="144" t="s">
        <v>9</v>
      </c>
      <c r="C35" s="108"/>
    </row>
    <row r="36" spans="1:3" ht="12.75" customHeight="1">
      <c r="A36" s="141"/>
      <c r="B36" s="144" t="s">
        <v>10</v>
      </c>
      <c r="C36" s="108"/>
    </row>
    <row r="37" spans="1:2" ht="12.75" customHeight="1">
      <c r="A37" s="141" t="s">
        <v>105</v>
      </c>
      <c r="B37" s="108" t="s">
        <v>106</v>
      </c>
    </row>
    <row r="38" spans="1:2" ht="12.75" customHeight="1">
      <c r="A38" s="141"/>
      <c r="B38" s="108" t="s">
        <v>436</v>
      </c>
    </row>
    <row r="39" ht="12.75" customHeight="1">
      <c r="A39" s="141"/>
    </row>
    <row r="40" ht="12.75" customHeight="1">
      <c r="A40" s="141"/>
    </row>
    <row r="41" ht="12.75" customHeight="1">
      <c r="A41" s="141"/>
    </row>
    <row r="42" ht="12.75" customHeight="1">
      <c r="A42" s="137"/>
    </row>
    <row r="43" ht="12.75" customHeight="1">
      <c r="A43" s="137"/>
    </row>
    <row r="44" ht="12.75" customHeight="1">
      <c r="A44" s="137"/>
    </row>
    <row r="45" ht="12.75" customHeight="1">
      <c r="A45" s="137"/>
    </row>
    <row r="46" ht="12.75" customHeight="1">
      <c r="A46" s="137"/>
    </row>
    <row r="47" ht="12.75" customHeight="1">
      <c r="A47" s="137"/>
    </row>
    <row r="48" ht="12.75" customHeight="1">
      <c r="A48" s="137"/>
    </row>
    <row r="49" ht="12.75" customHeight="1">
      <c r="A49" s="137"/>
    </row>
    <row r="50" ht="12.75" customHeight="1">
      <c r="A50" s="137"/>
    </row>
    <row r="51" ht="12.75" customHeight="1">
      <c r="A51" s="137"/>
    </row>
    <row r="52" ht="12.75" customHeight="1">
      <c r="A52" s="137"/>
    </row>
    <row r="53" ht="12.75" customHeight="1"/>
    <row r="54" ht="12.75" customHeight="1"/>
    <row r="55" ht="12.75" customHeight="1"/>
    <row r="56" spans="2:4" ht="12.75" customHeight="1">
      <c r="B56" s="145"/>
      <c r="C56" s="146"/>
      <c r="D56" s="14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/>
  <pageMargins left="0.5905511811023623" right="0.1968503937007874" top="0.2362204724409449" bottom="0" header="0" footer="0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58"/>
  <sheetViews>
    <sheetView zoomScale="120" zoomScaleNormal="120" zoomScalePageLayoutView="0" workbookViewId="0" topLeftCell="A1">
      <selection activeCell="H5" sqref="H5"/>
    </sheetView>
  </sheetViews>
  <sheetFormatPr defaultColWidth="9.00390625" defaultRowHeight="12.75"/>
  <cols>
    <col min="1" max="1" width="4.875" style="108" customWidth="1"/>
    <col min="2" max="2" width="57.375" style="108" customWidth="1"/>
    <col min="3" max="3" width="11.375" style="137" customWidth="1"/>
    <col min="4" max="4" width="18.375" style="108" customWidth="1"/>
    <col min="5" max="16384" width="9.125" style="108" customWidth="1"/>
  </cols>
  <sheetData>
    <row r="1" spans="1:5" ht="12.75" customHeight="1">
      <c r="A1" s="849" t="s">
        <v>216</v>
      </c>
      <c r="B1" s="849"/>
      <c r="C1" s="849"/>
      <c r="D1" s="849"/>
      <c r="E1" s="129"/>
    </row>
    <row r="2" spans="1:5" ht="12.75" customHeight="1">
      <c r="A2" s="849" t="s">
        <v>319</v>
      </c>
      <c r="B2" s="849"/>
      <c r="C2" s="849"/>
      <c r="D2" s="849"/>
      <c r="E2" s="129"/>
    </row>
    <row r="3" spans="1:5" ht="12.75" customHeight="1">
      <c r="A3" s="136"/>
      <c r="B3" s="136"/>
      <c r="C3" s="136"/>
      <c r="D3" s="136"/>
      <c r="E3" s="129"/>
    </row>
    <row r="4" ht="12.75" customHeight="1" thickBot="1">
      <c r="D4" s="130" t="s">
        <v>217</v>
      </c>
    </row>
    <row r="5" spans="1:4" ht="24.75" customHeight="1" thickBot="1">
      <c r="A5" s="218" t="s">
        <v>218</v>
      </c>
      <c r="B5" s="219" t="s">
        <v>219</v>
      </c>
      <c r="C5" s="218" t="s">
        <v>296</v>
      </c>
      <c r="D5" s="220" t="s">
        <v>220</v>
      </c>
    </row>
    <row r="6" spans="1:4" s="129" customFormat="1" ht="12.75" customHeight="1">
      <c r="A6" s="204" t="s">
        <v>169</v>
      </c>
      <c r="B6" s="210" t="s">
        <v>221</v>
      </c>
      <c r="C6" s="204"/>
      <c r="D6" s="133"/>
    </row>
    <row r="7" spans="1:5" ht="12.75" customHeight="1">
      <c r="A7" s="205" t="s">
        <v>222</v>
      </c>
      <c r="B7" s="134" t="s">
        <v>223</v>
      </c>
      <c r="C7" s="214" t="s">
        <v>250</v>
      </c>
      <c r="D7" s="138">
        <v>303</v>
      </c>
      <c r="E7" s="139"/>
    </row>
    <row r="8" spans="1:5" ht="12.75" customHeight="1">
      <c r="A8" s="205" t="s">
        <v>224</v>
      </c>
      <c r="B8" s="134" t="s">
        <v>225</v>
      </c>
      <c r="C8" s="214" t="s">
        <v>250</v>
      </c>
      <c r="D8" s="138">
        <v>609</v>
      </c>
      <c r="E8" s="139"/>
    </row>
    <row r="9" spans="1:5" ht="12.75" customHeight="1">
      <c r="A9" s="205" t="s">
        <v>226</v>
      </c>
      <c r="B9" s="134" t="s">
        <v>227</v>
      </c>
      <c r="C9" s="214" t="s">
        <v>250</v>
      </c>
      <c r="D9" s="138">
        <v>425</v>
      </c>
      <c r="E9" s="139"/>
    </row>
    <row r="10" spans="1:5" ht="12.75" customHeight="1">
      <c r="A10" s="205" t="s">
        <v>228</v>
      </c>
      <c r="B10" s="134" t="s">
        <v>229</v>
      </c>
      <c r="C10" s="214" t="s">
        <v>250</v>
      </c>
      <c r="D10" s="138">
        <v>610</v>
      </c>
      <c r="E10" s="139"/>
    </row>
    <row r="11" spans="1:5" ht="12.75" customHeight="1">
      <c r="A11" s="205" t="s">
        <v>230</v>
      </c>
      <c r="B11" s="134" t="s">
        <v>192</v>
      </c>
      <c r="C11" s="214" t="s">
        <v>250</v>
      </c>
      <c r="D11" s="138">
        <v>452</v>
      </c>
      <c r="E11" s="139"/>
    </row>
    <row r="12" spans="1:5" ht="12.75" customHeight="1">
      <c r="A12" s="205" t="s">
        <v>193</v>
      </c>
      <c r="B12" s="134" t="s">
        <v>194</v>
      </c>
      <c r="C12" s="214" t="s">
        <v>250</v>
      </c>
      <c r="D12" s="138">
        <v>612</v>
      </c>
      <c r="E12" s="139"/>
    </row>
    <row r="13" spans="1:5" ht="12.75" customHeight="1">
      <c r="A13" s="205" t="s">
        <v>195</v>
      </c>
      <c r="B13" s="134" t="s">
        <v>126</v>
      </c>
      <c r="C13" s="214" t="s">
        <v>250</v>
      </c>
      <c r="D13" s="138">
        <v>224</v>
      </c>
      <c r="E13" s="139"/>
    </row>
    <row r="14" spans="1:5" ht="12.75" customHeight="1">
      <c r="A14" s="205" t="s">
        <v>196</v>
      </c>
      <c r="B14" s="134" t="s">
        <v>127</v>
      </c>
      <c r="C14" s="214" t="s">
        <v>250</v>
      </c>
      <c r="D14" s="138">
        <v>490</v>
      </c>
      <c r="E14" s="139"/>
    </row>
    <row r="15" spans="1:5" ht="12.75" customHeight="1">
      <c r="A15" s="205" t="s">
        <v>197</v>
      </c>
      <c r="B15" s="134" t="s">
        <v>133</v>
      </c>
      <c r="C15" s="214" t="s">
        <v>250</v>
      </c>
      <c r="D15" s="138">
        <v>314</v>
      </c>
      <c r="E15" s="139"/>
    </row>
    <row r="16" spans="1:5" ht="12.75" customHeight="1" thickBot="1">
      <c r="A16" s="205" t="s">
        <v>198</v>
      </c>
      <c r="B16" s="134" t="s">
        <v>134</v>
      </c>
      <c r="C16" s="214" t="s">
        <v>250</v>
      </c>
      <c r="D16" s="138">
        <v>645</v>
      </c>
      <c r="E16" s="139"/>
    </row>
    <row r="17" spans="1:4" s="129" customFormat="1" ht="12.75" customHeight="1">
      <c r="A17" s="206" t="s">
        <v>473</v>
      </c>
      <c r="B17" s="135" t="s">
        <v>329</v>
      </c>
      <c r="C17" s="216"/>
      <c r="D17" s="212"/>
    </row>
    <row r="18" spans="1:4" ht="12.75" customHeight="1">
      <c r="A18" s="207" t="s">
        <v>298</v>
      </c>
      <c r="B18" s="134" t="s">
        <v>330</v>
      </c>
      <c r="C18" s="214" t="s">
        <v>331</v>
      </c>
      <c r="D18" s="138">
        <v>87</v>
      </c>
    </row>
    <row r="19" spans="1:4" ht="12.75" customHeight="1">
      <c r="A19" s="208" t="s">
        <v>299</v>
      </c>
      <c r="B19" s="134" t="s">
        <v>576</v>
      </c>
      <c r="C19" s="214"/>
      <c r="D19" s="138"/>
    </row>
    <row r="20" spans="1:4" ht="12.75" customHeight="1">
      <c r="A20" s="208"/>
      <c r="B20" s="134" t="s">
        <v>577</v>
      </c>
      <c r="C20" s="214" t="s">
        <v>250</v>
      </c>
      <c r="D20" s="138">
        <v>80</v>
      </c>
    </row>
    <row r="21" spans="1:4" ht="12.75" customHeight="1">
      <c r="A21" s="217" t="s">
        <v>300</v>
      </c>
      <c r="B21" s="197" t="s">
        <v>340</v>
      </c>
      <c r="C21" s="217"/>
      <c r="D21" s="213"/>
    </row>
    <row r="22" spans="1:4" ht="12.75" customHeight="1" thickBot="1">
      <c r="A22" s="209"/>
      <c r="B22" s="197" t="s">
        <v>339</v>
      </c>
      <c r="C22" s="217" t="s">
        <v>250</v>
      </c>
      <c r="D22" s="213">
        <v>155</v>
      </c>
    </row>
    <row r="23" spans="1:4" s="129" customFormat="1" ht="26.25" customHeight="1" thickBot="1">
      <c r="A23" s="216" t="s">
        <v>375</v>
      </c>
      <c r="B23" s="253" t="s">
        <v>213</v>
      </c>
      <c r="C23" s="261" t="s">
        <v>250</v>
      </c>
      <c r="D23" s="313">
        <v>25</v>
      </c>
    </row>
    <row r="24" spans="1:4" s="129" customFormat="1" ht="26.25" customHeight="1" thickBot="1">
      <c r="A24" s="216" t="s">
        <v>170</v>
      </c>
      <c r="B24" s="286" t="s">
        <v>735</v>
      </c>
      <c r="C24" s="254" t="s">
        <v>509</v>
      </c>
      <c r="D24" s="502">
        <v>2065</v>
      </c>
    </row>
    <row r="25" spans="1:4" s="129" customFormat="1" ht="16.5" customHeight="1">
      <c r="A25" s="216"/>
      <c r="B25" s="273"/>
      <c r="C25" s="257"/>
      <c r="D25" s="268" t="s">
        <v>480</v>
      </c>
    </row>
    <row r="26" spans="1:4" s="129" customFormat="1" ht="14.25" customHeight="1">
      <c r="A26" s="266" t="s">
        <v>171</v>
      </c>
      <c r="B26" s="274" t="s">
        <v>479</v>
      </c>
      <c r="C26" s="262"/>
      <c r="D26" s="269" t="s">
        <v>481</v>
      </c>
    </row>
    <row r="27" spans="1:4" s="129" customFormat="1" ht="12.75" customHeight="1">
      <c r="A27" s="267" t="s">
        <v>387</v>
      </c>
      <c r="B27" s="275" t="s">
        <v>482</v>
      </c>
      <c r="C27" s="262"/>
      <c r="D27" s="270">
        <v>30</v>
      </c>
    </row>
    <row r="28" spans="1:4" s="129" customFormat="1" ht="12.75" customHeight="1">
      <c r="A28" s="215" t="s">
        <v>388</v>
      </c>
      <c r="B28" s="276" t="s">
        <v>483</v>
      </c>
      <c r="C28" s="263"/>
      <c r="D28" s="279">
        <v>30</v>
      </c>
    </row>
    <row r="29" spans="1:4" s="129" customFormat="1" ht="12.75" customHeight="1">
      <c r="A29" s="287" t="s">
        <v>389</v>
      </c>
      <c r="B29" s="276" t="s">
        <v>484</v>
      </c>
      <c r="C29" s="263"/>
      <c r="D29" s="279">
        <v>50</v>
      </c>
    </row>
    <row r="30" spans="1:4" s="129" customFormat="1" ht="12.75" customHeight="1">
      <c r="A30" s="259"/>
      <c r="B30" s="277"/>
      <c r="C30" s="252"/>
      <c r="D30" s="271" t="s">
        <v>486</v>
      </c>
    </row>
    <row r="31" spans="1:4" s="129" customFormat="1" ht="12.75" customHeight="1" thickBot="1">
      <c r="A31" s="260" t="s">
        <v>342</v>
      </c>
      <c r="B31" s="278" t="s">
        <v>485</v>
      </c>
      <c r="C31" s="258"/>
      <c r="D31" s="272" t="s">
        <v>487</v>
      </c>
    </row>
    <row r="32" spans="1:4" s="129" customFormat="1" ht="12.75" customHeight="1">
      <c r="A32" s="252"/>
      <c r="B32" s="140"/>
      <c r="C32" s="252"/>
      <c r="D32" s="288"/>
    </row>
    <row r="33" spans="1:4" s="129" customFormat="1" ht="12.75" customHeight="1">
      <c r="A33" s="174"/>
      <c r="B33" s="175"/>
      <c r="C33" s="174"/>
      <c r="D33" s="174"/>
    </row>
    <row r="34" ht="12.75" customHeight="1">
      <c r="A34" s="136" t="s">
        <v>214</v>
      </c>
    </row>
    <row r="35" spans="1:4" s="143" customFormat="1" ht="12.75" customHeight="1">
      <c r="A35" s="141" t="s">
        <v>278</v>
      </c>
      <c r="B35" s="144" t="s">
        <v>57</v>
      </c>
      <c r="C35" s="144"/>
      <c r="D35" s="144"/>
    </row>
    <row r="36" spans="1:4" s="143" customFormat="1" ht="12.75" customHeight="1">
      <c r="A36" s="141"/>
      <c r="B36" s="142" t="s">
        <v>56</v>
      </c>
      <c r="C36" s="142"/>
      <c r="D36" s="142"/>
    </row>
    <row r="37" spans="1:3" ht="12.75" customHeight="1">
      <c r="A37" s="141" t="s">
        <v>2</v>
      </c>
      <c r="B37" s="144" t="s">
        <v>215</v>
      </c>
      <c r="C37" s="108"/>
    </row>
    <row r="38" spans="1:3" ht="12.75" customHeight="1">
      <c r="A38" s="141" t="s">
        <v>3</v>
      </c>
      <c r="B38" s="144" t="s">
        <v>102</v>
      </c>
      <c r="C38" s="108"/>
    </row>
    <row r="39" spans="1:3" ht="12.75" customHeight="1">
      <c r="A39" s="141" t="s">
        <v>103</v>
      </c>
      <c r="B39" s="144" t="s">
        <v>104</v>
      </c>
      <c r="C39" s="108"/>
    </row>
    <row r="40" spans="1:2" ht="12.75" customHeight="1">
      <c r="A40" s="141" t="s">
        <v>105</v>
      </c>
      <c r="B40" s="108" t="s">
        <v>106</v>
      </c>
    </row>
    <row r="41" spans="1:2" ht="12.75" customHeight="1">
      <c r="A41" s="141"/>
      <c r="B41" s="108" t="s">
        <v>436</v>
      </c>
    </row>
    <row r="42" ht="12.75" customHeight="1">
      <c r="A42" s="141"/>
    </row>
    <row r="43" ht="12.75" customHeight="1">
      <c r="A43" s="137"/>
    </row>
    <row r="44" ht="12.75" customHeight="1">
      <c r="A44" s="137"/>
    </row>
    <row r="45" ht="12.75" customHeight="1">
      <c r="A45" s="137"/>
    </row>
    <row r="46" ht="12.75" customHeight="1">
      <c r="A46" s="137"/>
    </row>
    <row r="47" ht="12.75" customHeight="1">
      <c r="A47" s="137"/>
    </row>
    <row r="48" ht="12" customHeight="1">
      <c r="A48" s="137"/>
    </row>
    <row r="49" ht="12" customHeight="1">
      <c r="A49" s="137"/>
    </row>
    <row r="50" ht="12" customHeight="1">
      <c r="A50" s="137"/>
    </row>
    <row r="51" ht="12.75">
      <c r="A51" s="137"/>
    </row>
    <row r="52" ht="12.75">
      <c r="A52" s="137"/>
    </row>
    <row r="53" ht="12.75">
      <c r="A53" s="137"/>
    </row>
    <row r="54" ht="12.75">
      <c r="A54" s="137"/>
    </row>
    <row r="55" ht="12.75">
      <c r="A55" s="137"/>
    </row>
    <row r="56" ht="12.75">
      <c r="A56" s="137"/>
    </row>
    <row r="58" spans="2:4" ht="15">
      <c r="B58" s="145"/>
      <c r="C58" s="146"/>
      <c r="D58" s="145"/>
    </row>
  </sheetData>
  <sheetProtection/>
  <mergeCells count="2">
    <mergeCell ref="A1:D1"/>
    <mergeCell ref="A2:D2"/>
  </mergeCells>
  <printOptions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C32" sqref="C32"/>
    </sheetView>
  </sheetViews>
  <sheetFormatPr defaultColWidth="65.625" defaultRowHeight="12.75"/>
  <cols>
    <col min="1" max="1" width="2.375" style="11" customWidth="1"/>
    <col min="2" max="2" width="68.00390625" style="11" customWidth="1"/>
    <col min="3" max="3" width="21.125" style="11" customWidth="1"/>
    <col min="4" max="4" width="38.25390625" style="11" customWidth="1"/>
    <col min="5" max="5" width="8.875" style="11" customWidth="1"/>
    <col min="6" max="6" width="12.25390625" style="11" customWidth="1"/>
    <col min="7" max="254" width="8.875" style="11" customWidth="1"/>
    <col min="255" max="255" width="2.375" style="11" customWidth="1"/>
    <col min="256" max="16384" width="65.625" style="11" customWidth="1"/>
  </cols>
  <sheetData>
    <row r="1" spans="1:254" ht="15.75">
      <c r="A1" s="12"/>
      <c r="B1" s="12" t="s">
        <v>144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15.75">
      <c r="A2" s="12"/>
      <c r="B2" s="12" t="s">
        <v>381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ht="15.75">
      <c r="B3" s="12" t="s">
        <v>382</v>
      </c>
    </row>
    <row r="4" ht="15.75">
      <c r="C4" s="25" t="s">
        <v>163</v>
      </c>
    </row>
    <row r="5" spans="2:3" ht="15.75">
      <c r="B5" s="2"/>
      <c r="C5" s="14" t="s">
        <v>399</v>
      </c>
    </row>
    <row r="6" spans="2:3" ht="15.75">
      <c r="B6" s="4" t="s">
        <v>400</v>
      </c>
      <c r="C6" s="15" t="s">
        <v>205</v>
      </c>
    </row>
    <row r="7" spans="2:3" ht="15.75">
      <c r="B7" s="6" t="s">
        <v>206</v>
      </c>
      <c r="C7" s="17" t="s">
        <v>8</v>
      </c>
    </row>
    <row r="8" spans="2:3" ht="15.75">
      <c r="B8" s="157" t="s">
        <v>208</v>
      </c>
      <c r="C8" s="1"/>
    </row>
    <row r="9" spans="2:6" ht="15.75">
      <c r="B9" s="6" t="s">
        <v>586</v>
      </c>
      <c r="C9" s="503">
        <v>3562</v>
      </c>
      <c r="F9" s="395"/>
    </row>
    <row r="10" spans="2:6" ht="15.75">
      <c r="B10" s="6" t="s">
        <v>587</v>
      </c>
      <c r="C10" s="503">
        <v>937</v>
      </c>
      <c r="D10" s="644"/>
      <c r="E10" s="686"/>
      <c r="F10" s="395"/>
    </row>
    <row r="11" spans="2:6" ht="15.75">
      <c r="B11" s="6" t="s">
        <v>588</v>
      </c>
      <c r="C11" s="503">
        <v>1873</v>
      </c>
      <c r="D11" s="644"/>
      <c r="E11" s="686"/>
      <c r="F11" s="395"/>
    </row>
    <row r="12" spans="2:6" ht="15.75">
      <c r="B12" s="6" t="s">
        <v>785</v>
      </c>
      <c r="C12" s="503">
        <v>2916</v>
      </c>
      <c r="D12" s="644"/>
      <c r="E12" s="686"/>
      <c r="F12" s="395"/>
    </row>
    <row r="13" spans="2:6" ht="15.75">
      <c r="B13" s="6" t="s">
        <v>786</v>
      </c>
      <c r="C13" s="503">
        <v>1900</v>
      </c>
      <c r="D13" s="644"/>
      <c r="E13" s="686"/>
      <c r="F13" s="395"/>
    </row>
    <row r="14" spans="2:6" ht="15.75">
      <c r="B14" s="6" t="s">
        <v>787</v>
      </c>
      <c r="C14" s="503">
        <v>611</v>
      </c>
      <c r="D14" s="644"/>
      <c r="E14" s="686"/>
      <c r="F14" s="395"/>
    </row>
    <row r="15" spans="2:7" ht="15.75">
      <c r="B15" s="6" t="s">
        <v>791</v>
      </c>
      <c r="C15" s="503">
        <v>483</v>
      </c>
      <c r="D15" s="644"/>
      <c r="E15" s="686"/>
      <c r="F15" s="642"/>
      <c r="G15" s="641"/>
    </row>
    <row r="16" spans="2:7" ht="15.75">
      <c r="B16" s="6" t="s">
        <v>792</v>
      </c>
      <c r="C16" s="503">
        <v>921</v>
      </c>
      <c r="D16" s="644"/>
      <c r="E16" s="686"/>
      <c r="F16" s="642"/>
      <c r="G16" s="641"/>
    </row>
    <row r="17" spans="2:7" ht="15.75">
      <c r="B17" s="6" t="s">
        <v>793</v>
      </c>
      <c r="C17" s="503">
        <v>2900</v>
      </c>
      <c r="D17" s="644"/>
      <c r="E17" s="686"/>
      <c r="F17" s="642"/>
      <c r="G17" s="641"/>
    </row>
    <row r="18" spans="2:6" ht="15.75">
      <c r="B18" s="643" t="s">
        <v>385</v>
      </c>
      <c r="C18" s="588"/>
      <c r="D18" s="644"/>
      <c r="E18" s="686"/>
      <c r="F18" s="395"/>
    </row>
    <row r="19" spans="2:6" ht="15.75">
      <c r="B19" s="6" t="s">
        <v>589</v>
      </c>
      <c r="C19" s="503">
        <v>1382</v>
      </c>
      <c r="D19" s="644"/>
      <c r="E19" s="686"/>
      <c r="F19" s="395"/>
    </row>
    <row r="20" spans="2:6" ht="15.75">
      <c r="B20" s="155" t="s">
        <v>590</v>
      </c>
      <c r="C20" s="589">
        <v>2339</v>
      </c>
      <c r="D20" s="644"/>
      <c r="E20" s="686"/>
      <c r="F20" s="395"/>
    </row>
    <row r="21" spans="2:6" ht="15.75">
      <c r="B21" s="636" t="s">
        <v>152</v>
      </c>
      <c r="C21" s="503"/>
      <c r="D21" s="644"/>
      <c r="E21" s="686"/>
      <c r="F21" s="395"/>
    </row>
    <row r="22" spans="2:6" ht="19.5" customHeight="1">
      <c r="B22" s="6" t="s">
        <v>1055</v>
      </c>
      <c r="C22" s="503">
        <v>521</v>
      </c>
      <c r="D22" s="644"/>
      <c r="E22" s="686"/>
      <c r="F22" s="395"/>
    </row>
    <row r="23" spans="2:6" ht="18" customHeight="1">
      <c r="B23" s="6" t="s">
        <v>1056</v>
      </c>
      <c r="C23" s="503">
        <v>853</v>
      </c>
      <c r="D23" s="644"/>
      <c r="E23" s="686"/>
      <c r="F23" s="395"/>
    </row>
    <row r="24" spans="2:6" ht="15.75" customHeight="1">
      <c r="B24" s="6" t="s">
        <v>1057</v>
      </c>
      <c r="C24" s="503">
        <v>542</v>
      </c>
      <c r="D24" s="644"/>
      <c r="E24" s="686"/>
      <c r="F24" s="395"/>
    </row>
    <row r="25" spans="2:6" ht="15.75">
      <c r="B25" s="6" t="s">
        <v>1058</v>
      </c>
      <c r="C25" s="503">
        <v>934</v>
      </c>
      <c r="D25" s="644"/>
      <c r="E25" s="686"/>
      <c r="F25" s="395"/>
    </row>
    <row r="26" spans="2:6" ht="15.75">
      <c r="B26" s="6" t="s">
        <v>1059</v>
      </c>
      <c r="C26" s="503">
        <v>866</v>
      </c>
      <c r="D26" s="644"/>
      <c r="E26" s="686"/>
      <c r="F26" s="395"/>
    </row>
    <row r="27" spans="2:6" ht="15.75">
      <c r="B27" s="6" t="s">
        <v>1060</v>
      </c>
      <c r="C27" s="503">
        <v>2208</v>
      </c>
      <c r="D27" s="644"/>
      <c r="E27" s="686"/>
      <c r="F27" s="395"/>
    </row>
    <row r="28" spans="2:6" ht="15.75">
      <c r="B28" s="6" t="s">
        <v>1061</v>
      </c>
      <c r="C28" s="503">
        <v>2401</v>
      </c>
      <c r="D28" s="644"/>
      <c r="E28" s="686"/>
      <c r="F28" s="395"/>
    </row>
    <row r="29" spans="2:6" ht="31.5">
      <c r="B29" s="521" t="s">
        <v>1062</v>
      </c>
      <c r="C29" s="503">
        <v>1533</v>
      </c>
      <c r="D29" s="644"/>
      <c r="E29" s="686"/>
      <c r="F29" s="395"/>
    </row>
    <row r="30" spans="2:6" ht="31.5">
      <c r="B30" s="521" t="s">
        <v>1063</v>
      </c>
      <c r="C30" s="503">
        <v>1329</v>
      </c>
      <c r="D30" s="644"/>
      <c r="E30" s="686"/>
      <c r="F30" s="395"/>
    </row>
    <row r="31" spans="2:6" ht="15.75">
      <c r="B31" s="521" t="s">
        <v>1064</v>
      </c>
      <c r="C31" s="503">
        <v>690</v>
      </c>
      <c r="D31" s="644"/>
      <c r="E31" s="686"/>
      <c r="F31" s="395"/>
    </row>
    <row r="32" spans="2:6" ht="31.5">
      <c r="B32" s="522" t="s">
        <v>1065</v>
      </c>
      <c r="C32" s="587">
        <v>824</v>
      </c>
      <c r="D32" s="644"/>
      <c r="E32" s="686"/>
      <c r="F32" s="395"/>
    </row>
    <row r="33" spans="2:6" ht="15.75">
      <c r="B33" s="12" t="s">
        <v>41</v>
      </c>
      <c r="D33" s="644"/>
      <c r="E33" s="686"/>
      <c r="F33" s="395"/>
    </row>
    <row r="34" spans="2:5" ht="63.75" customHeight="1">
      <c r="B34" s="803" t="s">
        <v>1066</v>
      </c>
      <c r="C34" s="803"/>
      <c r="D34" s="644"/>
      <c r="E34" s="686"/>
    </row>
    <row r="35" spans="2:5" ht="66" customHeight="1">
      <c r="B35" s="804" t="s">
        <v>1067</v>
      </c>
      <c r="C35" s="804"/>
      <c r="D35" s="644"/>
      <c r="E35" s="686"/>
    </row>
    <row r="38" ht="15.75">
      <c r="B38" s="393"/>
    </row>
    <row r="39" ht="15.75">
      <c r="B39" s="393"/>
    </row>
  </sheetData>
  <sheetProtection/>
  <mergeCells count="2">
    <mergeCell ref="B34:C34"/>
    <mergeCell ref="B35:C35"/>
  </mergeCells>
  <printOptions/>
  <pageMargins left="0.7874015748031497" right="0.2362204724409449" top="0.2755905511811024" bottom="0.3937007874015748" header="0.5118110236220472" footer="0.5118110236220472"/>
  <pageSetup fitToWidth="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C34" sqref="C34"/>
    </sheetView>
  </sheetViews>
  <sheetFormatPr defaultColWidth="71.125" defaultRowHeight="12.75"/>
  <cols>
    <col min="1" max="1" width="2.375" style="11" customWidth="1"/>
    <col min="2" max="2" width="74.00390625" style="11" customWidth="1"/>
    <col min="3" max="3" width="19.875" style="11" customWidth="1"/>
    <col min="4" max="4" width="8.875" style="11" customWidth="1"/>
    <col min="5" max="5" width="13.625" style="11" customWidth="1"/>
    <col min="6" max="254" width="8.875" style="11" customWidth="1"/>
    <col min="255" max="255" width="2.375" style="11" customWidth="1"/>
    <col min="256" max="16384" width="71.125" style="11" customWidth="1"/>
  </cols>
  <sheetData>
    <row r="1" spans="1:254" ht="15.75">
      <c r="A1" s="12"/>
      <c r="B1" s="12" t="s">
        <v>144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</row>
    <row r="2" spans="1:254" ht="15.75">
      <c r="A2" s="12"/>
      <c r="B2" s="12" t="s">
        <v>489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</row>
    <row r="3" ht="15.75">
      <c r="B3" s="12" t="s">
        <v>490</v>
      </c>
    </row>
    <row r="4" ht="15.75">
      <c r="B4" s="12" t="s">
        <v>491</v>
      </c>
    </row>
    <row r="5" ht="15.75">
      <c r="B5" s="12" t="s">
        <v>492</v>
      </c>
    </row>
    <row r="7" ht="15.75">
      <c r="C7" s="28" t="s">
        <v>488</v>
      </c>
    </row>
    <row r="8" spans="2:3" ht="15.75">
      <c r="B8" s="2"/>
      <c r="C8" s="14" t="s">
        <v>399</v>
      </c>
    </row>
    <row r="9" spans="2:3" ht="15.75">
      <c r="B9" s="4" t="s">
        <v>400</v>
      </c>
      <c r="C9" s="15" t="s">
        <v>205</v>
      </c>
    </row>
    <row r="10" spans="2:3" ht="15.75">
      <c r="B10" s="6"/>
      <c r="C10" s="17" t="s">
        <v>8</v>
      </c>
    </row>
    <row r="11" spans="2:3" ht="15.75">
      <c r="B11" s="157" t="s">
        <v>208</v>
      </c>
      <c r="C11" s="94"/>
    </row>
    <row r="12" spans="2:5" ht="15.75">
      <c r="B12" s="6" t="s">
        <v>591</v>
      </c>
      <c r="C12" s="102">
        <f>'табл.1а'!C9+'табл.2 '!C10</f>
        <v>5662</v>
      </c>
      <c r="E12" s="644"/>
    </row>
    <row r="13" spans="2:5" ht="15.75">
      <c r="B13" s="6" t="s">
        <v>587</v>
      </c>
      <c r="C13" s="102">
        <f>'табл.1а'!C10+'табл.2 '!C11</f>
        <v>1777</v>
      </c>
      <c r="D13" s="645"/>
      <c r="E13" s="644"/>
    </row>
    <row r="14" spans="2:5" ht="15.75">
      <c r="B14" s="6" t="s">
        <v>592</v>
      </c>
      <c r="C14" s="102">
        <f>'табл.1а'!C11+'табл.2 '!C12</f>
        <v>3238</v>
      </c>
      <c r="E14" s="644"/>
    </row>
    <row r="15" spans="2:5" ht="15.75">
      <c r="B15" s="6" t="s">
        <v>785</v>
      </c>
      <c r="C15" s="102">
        <f>'табл.1а'!C12+'табл.2 '!C13</f>
        <v>4491</v>
      </c>
      <c r="E15" s="644"/>
    </row>
    <row r="16" spans="2:5" ht="15.75">
      <c r="B16" s="6" t="s">
        <v>786</v>
      </c>
      <c r="C16" s="102">
        <f>'табл.1а'!C13+'табл.2 '!C14</f>
        <v>2950</v>
      </c>
      <c r="E16" s="644"/>
    </row>
    <row r="17" spans="2:5" ht="15.75">
      <c r="B17" s="6" t="s">
        <v>787</v>
      </c>
      <c r="C17" s="102">
        <f>'табл.1а'!C14+'табл.2 '!C15</f>
        <v>1157</v>
      </c>
      <c r="E17" s="644"/>
    </row>
    <row r="18" spans="2:5" ht="15.75">
      <c r="B18" s="6" t="s">
        <v>788</v>
      </c>
      <c r="C18" s="102">
        <f>'табл.1а'!C16+'табл.2 '!C16</f>
        <v>1761</v>
      </c>
      <c r="E18" s="644"/>
    </row>
    <row r="19" spans="2:5" ht="15.75">
      <c r="B19" s="155" t="s">
        <v>789</v>
      </c>
      <c r="C19" s="102">
        <f>'табл.1а'!C17+'табл.2 '!C17</f>
        <v>5525</v>
      </c>
      <c r="E19" s="644"/>
    </row>
    <row r="20" spans="2:3" ht="15.75">
      <c r="B20" s="160" t="s">
        <v>385</v>
      </c>
      <c r="C20" s="167"/>
    </row>
    <row r="21" spans="2:5" ht="15.75">
      <c r="B21" s="155" t="s">
        <v>593</v>
      </c>
      <c r="C21" s="168">
        <f>'табл.1а'!C19+'табл.2 '!C20</f>
        <v>2222</v>
      </c>
      <c r="E21" s="644"/>
    </row>
    <row r="22" spans="2:3" ht="15.75">
      <c r="B22" s="154" t="s">
        <v>152</v>
      </c>
      <c r="C22" s="102"/>
    </row>
    <row r="23" spans="2:5" ht="15.75">
      <c r="B23" s="6" t="s">
        <v>1055</v>
      </c>
      <c r="C23" s="102">
        <f>'табл.1а'!C22+'табл.2 '!C22</f>
        <v>805</v>
      </c>
      <c r="E23" s="644"/>
    </row>
    <row r="24" spans="2:5" ht="15.75">
      <c r="B24" s="6" t="s">
        <v>1056</v>
      </c>
      <c r="C24" s="102">
        <f>'табл.1а'!C23+'табл.2 '!C23</f>
        <v>1483</v>
      </c>
      <c r="E24" s="644"/>
    </row>
    <row r="25" spans="2:5" ht="15.75">
      <c r="B25" s="6" t="s">
        <v>1057</v>
      </c>
      <c r="C25" s="102">
        <f>'табл.1а'!C24+'табл.2 '!C24</f>
        <v>1172</v>
      </c>
      <c r="E25" s="644"/>
    </row>
    <row r="26" spans="2:5" ht="15.75">
      <c r="B26" s="6" t="s">
        <v>1068</v>
      </c>
      <c r="C26" s="102">
        <v>922</v>
      </c>
      <c r="E26" s="644"/>
    </row>
    <row r="27" spans="2:3" ht="15.75">
      <c r="B27" s="6" t="s">
        <v>790</v>
      </c>
      <c r="C27" s="102">
        <f>'табл.1а'!C25+'табл.2 '!C25</f>
        <v>1774</v>
      </c>
    </row>
    <row r="28" spans="2:5" ht="15.75">
      <c r="B28" s="6" t="s">
        <v>1069</v>
      </c>
      <c r="C28" s="102">
        <f>'табл.1а'!C26+'табл.2 '!C26</f>
        <v>1402</v>
      </c>
      <c r="E28" s="644"/>
    </row>
    <row r="29" spans="2:5" ht="15.75">
      <c r="B29" s="6" t="s">
        <v>1070</v>
      </c>
      <c r="C29" s="102">
        <f>'табл.1а'!C27+'табл.2 '!C27</f>
        <v>3906</v>
      </c>
      <c r="E29" s="644"/>
    </row>
    <row r="30" spans="2:5" ht="15.75">
      <c r="B30" s="6" t="s">
        <v>1071</v>
      </c>
      <c r="C30" s="102">
        <f>'табл.1а'!C28+'табл.2 '!C28</f>
        <v>4412</v>
      </c>
      <c r="E30" s="644"/>
    </row>
    <row r="31" spans="2:5" ht="31.5">
      <c r="B31" s="521" t="s">
        <v>1072</v>
      </c>
      <c r="C31" s="102">
        <f>'табл.1а'!C29+'табл.2 '!C29</f>
        <v>2776</v>
      </c>
      <c r="E31" s="644"/>
    </row>
    <row r="32" spans="2:5" ht="31.5">
      <c r="B32" s="521" t="s">
        <v>1073</v>
      </c>
      <c r="C32" s="102">
        <f>'табл.1а'!C30+'табл.2 '!C30</f>
        <v>2329</v>
      </c>
      <c r="E32" s="644"/>
    </row>
    <row r="33" spans="2:5" ht="15.75">
      <c r="B33" s="521" t="s">
        <v>1074</v>
      </c>
      <c r="C33" s="102">
        <f>'табл.1а'!C31+'табл.2 '!C31</f>
        <v>1275</v>
      </c>
      <c r="E33" s="644"/>
    </row>
    <row r="34" spans="2:5" ht="31.5">
      <c r="B34" s="522" t="s">
        <v>1075</v>
      </c>
      <c r="C34" s="152">
        <f>'табл.1а'!C32+'табл.2 '!C32</f>
        <v>1559</v>
      </c>
      <c r="E34" s="644"/>
    </row>
    <row r="35" spans="2:5" ht="15.75">
      <c r="B35" s="12" t="s">
        <v>494</v>
      </c>
      <c r="E35" s="644"/>
    </row>
    <row r="36" spans="2:5" ht="60.75" customHeight="1">
      <c r="B36" s="803" t="s">
        <v>1066</v>
      </c>
      <c r="C36" s="803"/>
      <c r="E36" s="644"/>
    </row>
    <row r="37" spans="2:5" ht="58.5" customHeight="1">
      <c r="B37" s="804" t="s">
        <v>1067</v>
      </c>
      <c r="C37" s="804"/>
      <c r="E37" s="644"/>
    </row>
    <row r="38" spans="2:3" ht="43.5" customHeight="1">
      <c r="B38" s="807"/>
      <c r="C38" s="808"/>
    </row>
    <row r="39" spans="2:3" ht="34.5" customHeight="1">
      <c r="B39" s="805"/>
      <c r="C39" s="806"/>
    </row>
    <row r="40" spans="2:3" ht="15.75">
      <c r="B40" s="805"/>
      <c r="C40" s="806"/>
    </row>
    <row r="43" ht="15.75" customHeight="1"/>
    <row r="44" spans="2:3" ht="15.75" customHeight="1">
      <c r="B44" s="805"/>
      <c r="C44" s="806"/>
    </row>
    <row r="45" spans="2:3" ht="15.75" customHeight="1">
      <c r="B45" s="805"/>
      <c r="C45" s="806"/>
    </row>
    <row r="50" ht="15.75">
      <c r="B50" s="77"/>
    </row>
    <row r="51" ht="15.75">
      <c r="B51" s="77"/>
    </row>
    <row r="52" ht="15.75">
      <c r="B52" s="77"/>
    </row>
    <row r="53" spans="2:3" ht="15.75">
      <c r="B53" s="396"/>
      <c r="C53" s="389"/>
    </row>
    <row r="58" ht="15.75">
      <c r="B58" s="393"/>
    </row>
    <row r="59" ht="15.75">
      <c r="B59" s="393"/>
    </row>
    <row r="62" spans="2:3" ht="15.75">
      <c r="B62" s="299"/>
      <c r="C62" s="299"/>
    </row>
    <row r="63" spans="2:3" ht="15.75">
      <c r="B63" s="299"/>
      <c r="C63" s="300"/>
    </row>
  </sheetData>
  <sheetProtection/>
  <mergeCells count="7">
    <mergeCell ref="B45:C45"/>
    <mergeCell ref="B36:C36"/>
    <mergeCell ref="B37:C37"/>
    <mergeCell ref="B38:C38"/>
    <mergeCell ref="B39:C39"/>
    <mergeCell ref="B40:C40"/>
    <mergeCell ref="B44:C44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8.875" defaultRowHeight="12.75"/>
  <cols>
    <col min="1" max="1" width="2.375" style="11" customWidth="1"/>
    <col min="2" max="2" width="71.875" style="11" customWidth="1"/>
    <col min="3" max="3" width="20.75390625" style="11" customWidth="1"/>
    <col min="4" max="4" width="15.625" style="11" customWidth="1"/>
    <col min="5" max="5" width="10.875" style="11" customWidth="1"/>
    <col min="6" max="6" width="38.00390625" style="11" customWidth="1"/>
    <col min="7" max="16384" width="8.875" style="11" customWidth="1"/>
  </cols>
  <sheetData>
    <row r="1" spans="1:256" ht="15.75">
      <c r="A1" s="12"/>
      <c r="B1" s="12" t="s">
        <v>144</v>
      </c>
      <c r="C1" s="1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15.75">
      <c r="A2" s="12"/>
      <c r="B2" s="12" t="s">
        <v>383</v>
      </c>
      <c r="C2" s="1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2:23" ht="15.75">
      <c r="B3" s="12" t="s">
        <v>13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4:23" ht="15.75"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3:23" ht="15.75">
      <c r="C5" s="25" t="s">
        <v>165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2:23" ht="15.75">
      <c r="B6" s="2"/>
      <c r="C6" s="14" t="s">
        <v>399</v>
      </c>
      <c r="D6" s="43"/>
      <c r="E6" s="646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2:23" ht="15.75">
      <c r="B7" s="4" t="s">
        <v>400</v>
      </c>
      <c r="C7" s="15" t="s">
        <v>205</v>
      </c>
      <c r="D7" s="43"/>
      <c r="E7" s="646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2:23" ht="15.75">
      <c r="B8" s="18"/>
      <c r="C8" s="17" t="s">
        <v>8</v>
      </c>
      <c r="D8" s="43"/>
      <c r="E8" s="646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2:23" ht="15.75">
      <c r="B9" s="157" t="s">
        <v>208</v>
      </c>
      <c r="C9" s="94"/>
      <c r="D9" s="23"/>
      <c r="E9" s="647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2:23" ht="15.75">
      <c r="B10" s="6" t="s">
        <v>594</v>
      </c>
      <c r="C10" s="648">
        <v>2100</v>
      </c>
      <c r="D10" s="649"/>
      <c r="E10" s="650"/>
      <c r="F10" s="23"/>
      <c r="G10" s="651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ht="15.75">
      <c r="B11" s="6" t="s">
        <v>587</v>
      </c>
      <c r="C11" s="648">
        <v>840</v>
      </c>
      <c r="D11" s="649"/>
      <c r="E11" s="650"/>
      <c r="F11" s="23"/>
      <c r="G11" s="65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2:23" ht="15.75">
      <c r="B12" s="6" t="s">
        <v>588</v>
      </c>
      <c r="C12" s="648">
        <v>1365</v>
      </c>
      <c r="D12" s="649"/>
      <c r="E12" s="650"/>
      <c r="F12" s="23"/>
      <c r="G12" s="65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2:23" ht="15.75">
      <c r="B13" s="6" t="s">
        <v>785</v>
      </c>
      <c r="C13" s="648">
        <v>1575</v>
      </c>
      <c r="D13" s="649"/>
      <c r="E13" s="650"/>
      <c r="F13" s="652"/>
      <c r="G13" s="65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2:23" ht="15.75">
      <c r="B14" s="6" t="s">
        <v>786</v>
      </c>
      <c r="C14" s="648">
        <v>1050</v>
      </c>
      <c r="D14" s="649"/>
      <c r="E14" s="650"/>
      <c r="F14" s="652"/>
      <c r="G14" s="651"/>
      <c r="H14" s="23"/>
      <c r="I14" s="23"/>
      <c r="J14" s="653"/>
      <c r="K14" s="653"/>
      <c r="L14" s="653"/>
      <c r="M14" s="653"/>
      <c r="N14" s="653"/>
      <c r="O14" s="653"/>
      <c r="P14" s="653"/>
      <c r="Q14" s="653"/>
      <c r="R14" s="653"/>
      <c r="S14" s="23"/>
      <c r="T14" s="23"/>
      <c r="U14" s="23"/>
      <c r="V14" s="23"/>
      <c r="W14" s="23"/>
    </row>
    <row r="15" spans="2:23" ht="15.75">
      <c r="B15" s="6" t="s">
        <v>787</v>
      </c>
      <c r="C15" s="648">
        <v>546</v>
      </c>
      <c r="D15" s="649"/>
      <c r="E15" s="650"/>
      <c r="F15" s="652"/>
      <c r="G15" s="65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2:23" ht="15.75">
      <c r="B16" s="6" t="s">
        <v>788</v>
      </c>
      <c r="C16" s="648">
        <v>840</v>
      </c>
      <c r="D16" s="649"/>
      <c r="E16" s="650"/>
      <c r="F16" s="652"/>
      <c r="G16" s="651"/>
      <c r="H16" s="23"/>
      <c r="I16" s="23"/>
      <c r="J16" s="23"/>
      <c r="K16" s="23"/>
      <c r="L16" s="23"/>
      <c r="M16" s="653"/>
      <c r="N16" s="653"/>
      <c r="O16" s="653"/>
      <c r="P16" s="653"/>
      <c r="Q16" s="653"/>
      <c r="R16" s="653"/>
      <c r="S16" s="653"/>
      <c r="T16" s="23"/>
      <c r="U16" s="23"/>
      <c r="V16" s="23"/>
      <c r="W16" s="23"/>
    </row>
    <row r="17" spans="2:23" ht="15.75">
      <c r="B17" s="155" t="s">
        <v>794</v>
      </c>
      <c r="C17" s="648">
        <v>2625</v>
      </c>
      <c r="D17" s="649"/>
      <c r="E17" s="650"/>
      <c r="F17" s="652"/>
      <c r="G17" s="651"/>
      <c r="H17" s="23"/>
      <c r="I17" s="23"/>
      <c r="J17" s="653"/>
      <c r="K17" s="653"/>
      <c r="L17" s="653"/>
      <c r="M17" s="653"/>
      <c r="N17" s="653"/>
      <c r="O17" s="653"/>
      <c r="P17" s="653"/>
      <c r="Q17" s="23"/>
      <c r="R17" s="23"/>
      <c r="S17" s="23"/>
      <c r="T17" s="23"/>
      <c r="U17" s="23"/>
      <c r="V17" s="23"/>
      <c r="W17" s="23"/>
    </row>
    <row r="18" spans="2:23" ht="15.75">
      <c r="B18" s="643" t="s">
        <v>385</v>
      </c>
      <c r="C18" s="167"/>
      <c r="D18" s="149"/>
      <c r="E18" s="650"/>
      <c r="F18" s="652"/>
      <c r="G18" s="65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2:23" ht="15.75">
      <c r="B19" s="6" t="s">
        <v>493</v>
      </c>
      <c r="C19" s="648">
        <v>2100</v>
      </c>
      <c r="D19" s="649"/>
      <c r="E19" s="650"/>
      <c r="F19" s="652"/>
      <c r="G19" s="651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2:23" ht="15.75">
      <c r="B20" s="155" t="s">
        <v>595</v>
      </c>
      <c r="C20" s="654">
        <v>840</v>
      </c>
      <c r="D20" s="649"/>
      <c r="E20" s="650"/>
      <c r="F20" s="652"/>
      <c r="G20" s="651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2:23" ht="15.75">
      <c r="B21" s="636" t="s">
        <v>152</v>
      </c>
      <c r="C21" s="102"/>
      <c r="D21" s="149"/>
      <c r="E21" s="650"/>
      <c r="F21" s="652"/>
      <c r="G21" s="651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2:23" ht="17.25" customHeight="1">
      <c r="B22" s="6" t="s">
        <v>1055</v>
      </c>
      <c r="C22" s="648">
        <v>284</v>
      </c>
      <c r="D22" s="649"/>
      <c r="E22" s="650"/>
      <c r="F22" s="655"/>
      <c r="G22" s="651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2:23" ht="16.5" customHeight="1">
      <c r="B23" s="6" t="s">
        <v>1056</v>
      </c>
      <c r="C23" s="648">
        <v>630</v>
      </c>
      <c r="D23" s="649"/>
      <c r="E23" s="650"/>
      <c r="F23" s="655"/>
      <c r="G23" s="651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2:23" ht="18.75" customHeight="1">
      <c r="B24" s="6" t="s">
        <v>1057</v>
      </c>
      <c r="C24" s="648">
        <v>630</v>
      </c>
      <c r="D24" s="649"/>
      <c r="E24" s="650"/>
      <c r="F24" s="655"/>
      <c r="G24" s="651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2:23" ht="15.75">
      <c r="B25" s="6" t="s">
        <v>1058</v>
      </c>
      <c r="C25" s="648">
        <v>840</v>
      </c>
      <c r="D25" s="649"/>
      <c r="E25" s="650"/>
      <c r="F25" s="652"/>
      <c r="G25" s="651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2:23" ht="15.75">
      <c r="B26" s="6" t="s">
        <v>1059</v>
      </c>
      <c r="C26" s="648">
        <v>536</v>
      </c>
      <c r="D26" s="649"/>
      <c r="E26" s="650"/>
      <c r="F26" s="652"/>
      <c r="G26" s="65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2:23" ht="15.75">
      <c r="B27" s="6" t="s">
        <v>1060</v>
      </c>
      <c r="C27" s="648">
        <v>1698</v>
      </c>
      <c r="D27" s="649"/>
      <c r="E27" s="656"/>
      <c r="F27" s="655"/>
      <c r="G27" s="65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2:23" ht="15.75">
      <c r="B28" s="6" t="s">
        <v>1061</v>
      </c>
      <c r="C28" s="648">
        <v>2011</v>
      </c>
      <c r="D28" s="649"/>
      <c r="E28" s="656"/>
      <c r="F28" s="655"/>
      <c r="G28" s="651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2:23" ht="31.5">
      <c r="B29" s="521" t="s">
        <v>1062</v>
      </c>
      <c r="C29" s="648">
        <v>1243</v>
      </c>
      <c r="D29" s="649"/>
      <c r="E29" s="656"/>
      <c r="F29" s="655"/>
      <c r="G29" s="651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2:23" ht="31.5">
      <c r="B30" s="521" t="s">
        <v>1063</v>
      </c>
      <c r="C30" s="648">
        <v>1000</v>
      </c>
      <c r="D30" s="649"/>
      <c r="E30" s="656"/>
      <c r="F30" s="655"/>
      <c r="G30" s="651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2:23" ht="15.75">
      <c r="B31" s="521" t="s">
        <v>1064</v>
      </c>
      <c r="C31" s="648">
        <v>585</v>
      </c>
      <c r="D31" s="649"/>
      <c r="E31" s="656"/>
      <c r="F31" s="655"/>
      <c r="G31" s="65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2:23" ht="31.5">
      <c r="B32" s="522" t="s">
        <v>1065</v>
      </c>
      <c r="C32" s="657">
        <v>735</v>
      </c>
      <c r="D32" s="649"/>
      <c r="E32" s="656"/>
      <c r="F32" s="655"/>
      <c r="G32" s="651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</row>
    <row r="33" spans="2:23" ht="32.25" customHeight="1">
      <c r="B33" s="12" t="s">
        <v>156</v>
      </c>
      <c r="D33" s="649"/>
      <c r="E33" s="656"/>
      <c r="F33" s="655"/>
      <c r="G33" s="651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2:23" ht="66" customHeight="1">
      <c r="B34" s="803" t="s">
        <v>1066</v>
      </c>
      <c r="C34" s="803"/>
      <c r="D34" s="649"/>
      <c r="E34" s="656"/>
      <c r="F34" s="655"/>
      <c r="G34" s="651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</row>
    <row r="35" spans="2:23" ht="47.25" customHeight="1">
      <c r="B35" s="804" t="s">
        <v>1067</v>
      </c>
      <c r="C35" s="804"/>
      <c r="D35" s="649"/>
      <c r="E35" s="656"/>
      <c r="F35" s="655"/>
      <c r="G35" s="651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ht="15.75">
      <c r="B36" s="392"/>
      <c r="C36" s="23"/>
      <c r="D36" s="23"/>
      <c r="E36" s="20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ht="15.75">
      <c r="B37" s="658"/>
      <c r="C37" s="659"/>
      <c r="D37" s="20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2:23" ht="15.7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8" ht="15.75">
      <c r="B39" s="23"/>
      <c r="C39" s="23"/>
      <c r="D39" s="23"/>
      <c r="E39" s="23"/>
      <c r="F39" s="23"/>
      <c r="G39" s="23"/>
      <c r="H39" s="23"/>
    </row>
    <row r="40" spans="2:8" ht="15.75">
      <c r="B40" s="23"/>
      <c r="C40" s="23"/>
      <c r="D40" s="23"/>
      <c r="E40" s="23"/>
      <c r="F40" s="23"/>
      <c r="G40" s="23"/>
      <c r="H40" s="23"/>
    </row>
    <row r="41" spans="2:8" ht="15.75">
      <c r="B41" s="23"/>
      <c r="C41" s="23"/>
      <c r="D41" s="23"/>
      <c r="E41" s="23"/>
      <c r="F41" s="23"/>
      <c r="G41" s="23"/>
      <c r="H41" s="23"/>
    </row>
    <row r="42" spans="2:8" ht="15.75">
      <c r="B42" s="660"/>
      <c r="C42" s="23"/>
      <c r="D42" s="23"/>
      <c r="E42" s="23"/>
      <c r="F42" s="23"/>
      <c r="G42" s="23"/>
      <c r="H42" s="23"/>
    </row>
    <row r="43" spans="2:8" ht="15.75">
      <c r="B43" s="660"/>
      <c r="C43" s="23"/>
      <c r="D43" s="23"/>
      <c r="E43" s="23"/>
      <c r="F43" s="23"/>
      <c r="G43" s="23"/>
      <c r="H43" s="23"/>
    </row>
    <row r="44" spans="2:8" ht="15.75">
      <c r="B44" s="299"/>
      <c r="C44" s="300"/>
      <c r="D44" s="23"/>
      <c r="E44" s="23"/>
      <c r="F44" s="23"/>
      <c r="G44" s="23"/>
      <c r="H44" s="23"/>
    </row>
    <row r="45" spans="2:8" ht="15.75">
      <c r="B45" s="23"/>
      <c r="C45" s="23"/>
      <c r="D45" s="23" t="s">
        <v>292</v>
      </c>
      <c r="E45" s="23"/>
      <c r="F45" s="23"/>
      <c r="G45" s="23"/>
      <c r="H45" s="23"/>
    </row>
    <row r="46" spans="2:8" ht="15.75">
      <c r="B46" s="23"/>
      <c r="C46" s="23"/>
      <c r="D46" s="23"/>
      <c r="E46" s="23"/>
      <c r="F46" s="23"/>
      <c r="G46" s="23"/>
      <c r="H46" s="23"/>
    </row>
  </sheetData>
  <sheetProtection/>
  <mergeCells count="2">
    <mergeCell ref="B34:C34"/>
    <mergeCell ref="B35:C35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66" sqref="D66"/>
    </sheetView>
  </sheetViews>
  <sheetFormatPr defaultColWidth="8.875" defaultRowHeight="12.75"/>
  <cols>
    <col min="1" max="1" width="65.25390625" style="11" customWidth="1"/>
    <col min="2" max="2" width="15.00390625" style="11" customWidth="1"/>
    <col min="3" max="3" width="16.125" style="11" customWidth="1"/>
    <col min="4" max="4" width="11.375" style="11" customWidth="1"/>
    <col min="5" max="5" width="11.875" style="11" customWidth="1"/>
    <col min="6" max="16384" width="8.875" style="11" customWidth="1"/>
  </cols>
  <sheetData>
    <row r="1" ht="15.75">
      <c r="A1" s="12" t="s">
        <v>258</v>
      </c>
    </row>
    <row r="2" ht="15.75">
      <c r="A2" s="12"/>
    </row>
    <row r="3" spans="1:5" ht="15.75">
      <c r="A3" s="11" t="s">
        <v>292</v>
      </c>
      <c r="C3" s="25" t="s">
        <v>259</v>
      </c>
      <c r="D3" s="25"/>
      <c r="E3" s="23"/>
    </row>
    <row r="4" spans="1:5" ht="15.75">
      <c r="A4" s="1"/>
      <c r="B4" s="14" t="s">
        <v>260</v>
      </c>
      <c r="C4" s="26" t="s">
        <v>399</v>
      </c>
      <c r="D4" s="10"/>
      <c r="E4" s="10"/>
    </row>
    <row r="5" spans="1:5" ht="15.75">
      <c r="A5" s="234" t="s">
        <v>48</v>
      </c>
      <c r="B5" s="15" t="s">
        <v>261</v>
      </c>
      <c r="C5" s="34" t="s">
        <v>207</v>
      </c>
      <c r="D5" s="10"/>
      <c r="E5" s="10"/>
    </row>
    <row r="6" spans="1:5" ht="15.75">
      <c r="A6" s="242"/>
      <c r="B6" s="17"/>
      <c r="C6" s="35" t="s">
        <v>7</v>
      </c>
      <c r="D6" s="23"/>
      <c r="E6" s="10"/>
    </row>
    <row r="7" spans="1:5" ht="15.75">
      <c r="A7" s="526" t="s">
        <v>235</v>
      </c>
      <c r="B7" s="2"/>
      <c r="C7" s="1"/>
      <c r="D7" s="23"/>
      <c r="E7" s="10"/>
    </row>
    <row r="8" spans="1:5" ht="15.75">
      <c r="A8" s="170" t="s">
        <v>239</v>
      </c>
      <c r="B8" s="166"/>
      <c r="C8" s="159"/>
      <c r="D8" s="24"/>
      <c r="E8" s="23"/>
    </row>
    <row r="9" spans="1:5" ht="15.75">
      <c r="A9" s="156" t="s">
        <v>470</v>
      </c>
      <c r="B9" s="463" t="s">
        <v>238</v>
      </c>
      <c r="C9" s="158">
        <v>20</v>
      </c>
      <c r="D9" s="24"/>
      <c r="E9" s="23"/>
    </row>
    <row r="10" spans="1:5" ht="15.75">
      <c r="A10" s="170" t="s">
        <v>255</v>
      </c>
      <c r="B10" s="4"/>
      <c r="C10" s="5"/>
      <c r="D10" s="24"/>
      <c r="E10" s="23"/>
    </row>
    <row r="11" spans="1:5" ht="15.75">
      <c r="A11" s="156" t="s">
        <v>470</v>
      </c>
      <c r="B11" s="463" t="s">
        <v>238</v>
      </c>
      <c r="C11" s="5">
        <v>20</v>
      </c>
      <c r="D11" s="24"/>
      <c r="E11" s="23"/>
    </row>
    <row r="12" spans="1:5" ht="15.75">
      <c r="A12" s="166" t="s">
        <v>256</v>
      </c>
      <c r="B12" s="166"/>
      <c r="C12" s="159"/>
      <c r="D12" s="24"/>
      <c r="E12" s="24"/>
    </row>
    <row r="13" spans="1:5" ht="15.75">
      <c r="A13" s="463" t="s">
        <v>470</v>
      </c>
      <c r="B13" s="463" t="s">
        <v>238</v>
      </c>
      <c r="C13" s="158">
        <v>20</v>
      </c>
      <c r="D13" s="24"/>
      <c r="E13" s="24"/>
    </row>
    <row r="14" spans="1:5" ht="15.75">
      <c r="A14" s="166" t="s">
        <v>645</v>
      </c>
      <c r="B14" s="166"/>
      <c r="C14" s="159"/>
      <c r="D14" s="24"/>
      <c r="E14" s="24"/>
    </row>
    <row r="15" spans="1:5" ht="15.75">
      <c r="A15" s="463" t="s">
        <v>470</v>
      </c>
      <c r="B15" s="463" t="s">
        <v>238</v>
      </c>
      <c r="C15" s="158">
        <f>ROUND(25.9*1.043,1)</f>
        <v>27</v>
      </c>
      <c r="D15" s="24"/>
      <c r="E15" s="24"/>
    </row>
    <row r="16" spans="1:5" ht="15.75">
      <c r="A16" s="166" t="s">
        <v>646</v>
      </c>
      <c r="B16" s="166"/>
      <c r="C16" s="159"/>
      <c r="D16" s="24"/>
      <c r="E16" s="24"/>
    </row>
    <row r="17" spans="1:5" ht="15.75">
      <c r="A17" s="463" t="s">
        <v>470</v>
      </c>
      <c r="B17" s="463" t="s">
        <v>238</v>
      </c>
      <c r="C17" s="158">
        <f>27.9*1.043</f>
        <v>29.099699999999995</v>
      </c>
      <c r="D17" s="24"/>
      <c r="E17" s="24"/>
    </row>
    <row r="18" spans="1:5" ht="15.75">
      <c r="A18" s="166" t="s">
        <v>674</v>
      </c>
      <c r="B18" s="166"/>
      <c r="C18" s="159"/>
      <c r="D18" s="24"/>
      <c r="E18" s="24"/>
    </row>
    <row r="19" spans="1:5" ht="15.75">
      <c r="A19" s="463" t="s">
        <v>470</v>
      </c>
      <c r="B19" s="463" t="s">
        <v>238</v>
      </c>
      <c r="C19" s="158">
        <f>ROUND(23.85*1.043,1)</f>
        <v>24.9</v>
      </c>
      <c r="D19" s="24"/>
      <c r="E19" s="24"/>
    </row>
    <row r="20" spans="1:5" ht="15.75">
      <c r="A20" s="166" t="s">
        <v>611</v>
      </c>
      <c r="B20" s="527"/>
      <c r="C20" s="159"/>
      <c r="D20" s="24"/>
      <c r="E20" s="24"/>
    </row>
    <row r="21" spans="1:5" ht="15.75">
      <c r="A21" s="463" t="s">
        <v>470</v>
      </c>
      <c r="B21" s="463" t="s">
        <v>561</v>
      </c>
      <c r="C21" s="158">
        <f>ROUND(135.2*1.043,1)</f>
        <v>141</v>
      </c>
      <c r="D21" s="24"/>
      <c r="E21" s="24"/>
    </row>
    <row r="22" spans="1:5" ht="15.75">
      <c r="A22" s="166" t="s">
        <v>1033</v>
      </c>
      <c r="B22" s="166"/>
      <c r="C22" s="159"/>
      <c r="D22" s="24"/>
      <c r="E22" s="24"/>
    </row>
    <row r="23" spans="1:5" ht="15.75">
      <c r="A23" s="463" t="s">
        <v>470</v>
      </c>
      <c r="B23" s="463" t="s">
        <v>561</v>
      </c>
      <c r="C23" s="158">
        <f>ROUND(127.2*1.043,1)</f>
        <v>132.7</v>
      </c>
      <c r="D23" s="24"/>
      <c r="E23" s="24"/>
    </row>
    <row r="24" spans="1:5" ht="31.5">
      <c r="A24" s="521" t="s">
        <v>1034</v>
      </c>
      <c r="B24" s="528" t="s">
        <v>561</v>
      </c>
      <c r="C24" s="453">
        <f>ROUND(62*1.043,1)</f>
        <v>64.7</v>
      </c>
      <c r="D24" s="24"/>
      <c r="E24" s="24"/>
    </row>
    <row r="25" spans="1:5" ht="31.5">
      <c r="A25" s="523" t="s">
        <v>1035</v>
      </c>
      <c r="B25" s="528" t="s">
        <v>561</v>
      </c>
      <c r="C25" s="453">
        <f>ROUND(106*1.043,1)</f>
        <v>110.6</v>
      </c>
      <c r="D25" s="24"/>
      <c r="E25" s="24"/>
    </row>
    <row r="26" spans="1:5" ht="15.75">
      <c r="A26" s="521" t="s">
        <v>1036</v>
      </c>
      <c r="B26" s="528" t="s">
        <v>561</v>
      </c>
      <c r="C26" s="453">
        <f>ROUND(52*1.043,1)</f>
        <v>54.2</v>
      </c>
      <c r="D26" s="24"/>
      <c r="E26" s="24"/>
    </row>
    <row r="27" spans="1:5" ht="30.75" customHeight="1">
      <c r="A27" s="524" t="s">
        <v>1037</v>
      </c>
      <c r="B27" s="528" t="s">
        <v>238</v>
      </c>
      <c r="C27" s="453">
        <f>ROUND(23.85*1.043,1)</f>
        <v>24.9</v>
      </c>
      <c r="D27" s="24"/>
      <c r="E27" s="24"/>
    </row>
    <row r="28" spans="1:5" ht="15.75">
      <c r="A28" s="504" t="s">
        <v>441</v>
      </c>
      <c r="B28" s="6"/>
      <c r="C28" s="5"/>
      <c r="D28" s="24"/>
      <c r="E28" s="24"/>
    </row>
    <row r="29" spans="1:5" ht="15.75">
      <c r="A29" s="464" t="s">
        <v>1038</v>
      </c>
      <c r="B29" s="166"/>
      <c r="C29" s="159"/>
      <c r="D29" s="24"/>
      <c r="E29" s="24"/>
    </row>
    <row r="30" spans="1:5" ht="15.75">
      <c r="A30" s="463" t="s">
        <v>470</v>
      </c>
      <c r="B30" s="463" t="s">
        <v>238</v>
      </c>
      <c r="C30" s="158">
        <f>ROUND(26.16*1.043,1)</f>
        <v>27.3</v>
      </c>
      <c r="D30" s="24"/>
      <c r="E30" s="24"/>
    </row>
    <row r="31" spans="1:5" ht="15.75">
      <c r="A31" s="203" t="s">
        <v>1039</v>
      </c>
      <c r="B31" s="6"/>
      <c r="C31" s="159"/>
      <c r="D31" s="24"/>
      <c r="E31" s="24"/>
    </row>
    <row r="32" spans="1:5" ht="15.75">
      <c r="A32" s="4" t="s">
        <v>470</v>
      </c>
      <c r="B32" s="4" t="s">
        <v>561</v>
      </c>
      <c r="C32" s="158">
        <f>ROUND(189.1*1.043,1)</f>
        <v>197.2</v>
      </c>
      <c r="D32" s="24"/>
      <c r="E32" s="505"/>
    </row>
    <row r="33" spans="1:5" ht="15.75">
      <c r="A33" s="464" t="s">
        <v>1040</v>
      </c>
      <c r="B33" s="166"/>
      <c r="C33" s="159"/>
      <c r="D33" s="24"/>
      <c r="E33" s="24"/>
    </row>
    <row r="34" spans="1:5" ht="15.75">
      <c r="A34" s="463" t="s">
        <v>470</v>
      </c>
      <c r="B34" s="463" t="s">
        <v>561</v>
      </c>
      <c r="C34" s="158">
        <f>ROUND(160.9*1.043,1)</f>
        <v>167.8</v>
      </c>
      <c r="D34" s="24"/>
      <c r="E34" s="24"/>
    </row>
    <row r="35" spans="1:5" ht="31.5">
      <c r="A35" s="521" t="s">
        <v>1041</v>
      </c>
      <c r="B35" s="528" t="s">
        <v>561</v>
      </c>
      <c r="C35" s="453">
        <f>ROUND(80.5*1.043,1)</f>
        <v>84</v>
      </c>
      <c r="D35" s="24"/>
      <c r="E35" s="24"/>
    </row>
    <row r="36" spans="1:5" ht="31.5">
      <c r="A36" s="523" t="s">
        <v>1042</v>
      </c>
      <c r="B36" s="528" t="s">
        <v>561</v>
      </c>
      <c r="C36" s="453">
        <f>ROUND(134*1.043,1)</f>
        <v>139.8</v>
      </c>
      <c r="D36" s="24"/>
      <c r="E36" s="24"/>
    </row>
    <row r="37" spans="1:5" ht="15.75">
      <c r="A37" s="524" t="s">
        <v>1043</v>
      </c>
      <c r="B37" s="528" t="s">
        <v>561</v>
      </c>
      <c r="C37" s="453">
        <f>67.5*1.043</f>
        <v>70.40249999999999</v>
      </c>
      <c r="D37" s="24"/>
      <c r="E37" s="24"/>
    </row>
    <row r="38" spans="1:5" ht="38.25" customHeight="1">
      <c r="A38" s="521" t="s">
        <v>1044</v>
      </c>
      <c r="B38" s="4" t="s">
        <v>238</v>
      </c>
      <c r="C38" s="5">
        <f>ROUND(26.16*1.043,1)</f>
        <v>27.3</v>
      </c>
      <c r="D38" s="24"/>
      <c r="E38" s="24"/>
    </row>
    <row r="39" spans="1:5" ht="15.75">
      <c r="A39" s="525" t="s">
        <v>647</v>
      </c>
      <c r="B39" s="528"/>
      <c r="C39" s="453"/>
      <c r="D39" s="24"/>
      <c r="E39" s="24"/>
    </row>
    <row r="40" spans="1:5" ht="15.75">
      <c r="A40" s="155" t="s">
        <v>1045</v>
      </c>
      <c r="B40" s="463" t="s">
        <v>412</v>
      </c>
      <c r="C40" s="158">
        <f>ROUND(8.5*1.043,1)</f>
        <v>8.9</v>
      </c>
      <c r="D40" s="24"/>
      <c r="E40" s="24"/>
    </row>
    <row r="41" spans="1:5" ht="126">
      <c r="A41" s="583" t="s">
        <v>775</v>
      </c>
      <c r="B41" s="463" t="s">
        <v>562</v>
      </c>
      <c r="C41" s="158">
        <f>ROUND(562*1.043,-1)</f>
        <v>590</v>
      </c>
      <c r="D41" s="24"/>
      <c r="E41" s="24"/>
    </row>
    <row r="42" spans="1:5" ht="31.5">
      <c r="A42" s="521" t="s">
        <v>776</v>
      </c>
      <c r="B42" s="4"/>
      <c r="C42" s="5"/>
      <c r="D42" s="24"/>
      <c r="E42" s="24"/>
    </row>
    <row r="43" spans="1:5" ht="18" customHeight="1">
      <c r="A43" s="6" t="s">
        <v>471</v>
      </c>
      <c r="B43" s="4" t="s">
        <v>327</v>
      </c>
      <c r="C43" s="5">
        <f>ROUND(44*1.043,0)</f>
        <v>46</v>
      </c>
      <c r="D43" s="24"/>
      <c r="E43" s="24"/>
    </row>
    <row r="44" spans="1:5" ht="17.25" customHeight="1">
      <c r="A44" s="155" t="s">
        <v>472</v>
      </c>
      <c r="B44" s="463" t="s">
        <v>327</v>
      </c>
      <c r="C44" s="158">
        <f>ROUND(39*1.043,0)</f>
        <v>41</v>
      </c>
      <c r="D44" s="24"/>
      <c r="E44" s="24"/>
    </row>
    <row r="45" spans="1:5" ht="17.25" customHeight="1">
      <c r="A45" s="624" t="s">
        <v>777</v>
      </c>
      <c r="B45" s="4"/>
      <c r="C45" s="5"/>
      <c r="D45" s="24"/>
      <c r="E45" s="24"/>
    </row>
    <row r="46" spans="1:5" ht="17.25" customHeight="1">
      <c r="A46" s="3" t="s">
        <v>356</v>
      </c>
      <c r="B46" s="4" t="s">
        <v>327</v>
      </c>
      <c r="C46" s="5">
        <f>ROUND(29*1.043,0)</f>
        <v>30</v>
      </c>
      <c r="D46" s="24"/>
      <c r="E46" s="24"/>
    </row>
    <row r="47" spans="1:5" ht="15.75" customHeight="1">
      <c r="A47" s="161" t="s">
        <v>357</v>
      </c>
      <c r="B47" s="463" t="s">
        <v>327</v>
      </c>
      <c r="C47" s="158">
        <f>ROUND(26*1.043,0)</f>
        <v>27</v>
      </c>
      <c r="D47" s="24"/>
      <c r="E47" s="24"/>
    </row>
    <row r="48" spans="1:5" ht="17.25" customHeight="1">
      <c r="A48" s="625" t="s">
        <v>778</v>
      </c>
      <c r="B48" s="463" t="s">
        <v>267</v>
      </c>
      <c r="C48" s="453">
        <f>ROUND(452*1.043,0)</f>
        <v>471</v>
      </c>
      <c r="D48" s="24"/>
      <c r="E48" s="24"/>
    </row>
    <row r="49" spans="1:5" ht="17.25" customHeight="1">
      <c r="A49" s="626" t="s">
        <v>779</v>
      </c>
      <c r="B49" s="100" t="s">
        <v>461</v>
      </c>
      <c r="C49" s="102">
        <f>ROUND(1002*1.043,0)</f>
        <v>1045</v>
      </c>
      <c r="D49" s="24"/>
      <c r="E49" s="24"/>
    </row>
    <row r="50" spans="1:5" ht="31.5" customHeight="1">
      <c r="A50" s="582" t="s">
        <v>768</v>
      </c>
      <c r="B50" s="627" t="s">
        <v>461</v>
      </c>
      <c r="C50" s="453">
        <f>ROUND(599*1.043,0)</f>
        <v>625</v>
      </c>
      <c r="D50" s="24"/>
      <c r="E50" s="24"/>
    </row>
    <row r="51" spans="1:5" ht="25.5" customHeight="1">
      <c r="A51" s="583" t="s">
        <v>769</v>
      </c>
      <c r="B51" s="529" t="s">
        <v>688</v>
      </c>
      <c r="C51" s="584">
        <v>0.1</v>
      </c>
      <c r="D51" s="24"/>
      <c r="E51" s="24"/>
    </row>
    <row r="52" spans="1:5" ht="33" customHeight="1">
      <c r="A52" s="583" t="s">
        <v>770</v>
      </c>
      <c r="B52" s="529" t="s">
        <v>688</v>
      </c>
      <c r="C52" s="584">
        <v>0.1</v>
      </c>
      <c r="D52" s="24"/>
      <c r="E52" s="24"/>
    </row>
    <row r="53" spans="1:5" ht="17.25" customHeight="1">
      <c r="A53" s="582" t="s">
        <v>771</v>
      </c>
      <c r="B53" s="585" t="s">
        <v>688</v>
      </c>
      <c r="C53" s="584">
        <v>0.1</v>
      </c>
      <c r="D53" s="24"/>
      <c r="E53" s="24"/>
    </row>
    <row r="54" spans="1:5" ht="35.25" customHeight="1">
      <c r="A54" s="586" t="s">
        <v>772</v>
      </c>
      <c r="B54" s="61" t="s">
        <v>688</v>
      </c>
      <c r="C54" s="584">
        <v>0.1</v>
      </c>
      <c r="D54" s="24"/>
      <c r="E54" s="24"/>
    </row>
    <row r="55" spans="1:5" ht="22.5" customHeight="1">
      <c r="A55" s="163" t="s">
        <v>773</v>
      </c>
      <c r="B55" s="164" t="s">
        <v>688</v>
      </c>
      <c r="C55" s="584">
        <v>0.1</v>
      </c>
      <c r="D55" s="24"/>
      <c r="E55" s="24"/>
    </row>
    <row r="56" spans="1:5" ht="32.25" customHeight="1">
      <c r="A56" s="590" t="s">
        <v>774</v>
      </c>
      <c r="B56" s="591" t="s">
        <v>690</v>
      </c>
      <c r="C56" s="592">
        <v>35</v>
      </c>
      <c r="D56" s="24"/>
      <c r="E56" s="24"/>
    </row>
    <row r="57" spans="1:5" ht="15.75">
      <c r="A57" s="12" t="s">
        <v>240</v>
      </c>
      <c r="C57" s="29"/>
      <c r="D57" s="29"/>
      <c r="E57" s="23"/>
    </row>
    <row r="58" spans="1:5" ht="32.25" customHeight="1">
      <c r="A58" s="809" t="s">
        <v>648</v>
      </c>
      <c r="B58" s="809"/>
      <c r="C58" s="809"/>
      <c r="D58" s="29"/>
      <c r="E58" s="23"/>
    </row>
    <row r="59" spans="1:4" ht="30.75" customHeight="1">
      <c r="A59" s="809" t="s">
        <v>649</v>
      </c>
      <c r="B59" s="809"/>
      <c r="C59" s="809"/>
      <c r="D59" s="29"/>
    </row>
    <row r="60" spans="1:4" ht="51" customHeight="1">
      <c r="A60" s="809" t="s">
        <v>650</v>
      </c>
      <c r="B60" s="809"/>
      <c r="C60" s="809"/>
      <c r="D60" s="29"/>
    </row>
    <row r="61" spans="1:4" ht="15.75">
      <c r="A61" s="809" t="s">
        <v>651</v>
      </c>
      <c r="B61" s="809"/>
      <c r="C61" s="809"/>
      <c r="D61" s="29"/>
    </row>
    <row r="62" spans="1:4" ht="32.25" customHeight="1">
      <c r="A62" s="809"/>
      <c r="B62" s="809"/>
      <c r="C62" s="809"/>
      <c r="D62" s="29"/>
    </row>
    <row r="63" spans="1:4" ht="15.75">
      <c r="A63" s="810" t="s">
        <v>691</v>
      </c>
      <c r="B63" s="810"/>
      <c r="C63" s="810"/>
      <c r="D63" s="29"/>
    </row>
    <row r="64" ht="15.75">
      <c r="D64" s="29"/>
    </row>
    <row r="65" ht="15.75">
      <c r="D65" s="29"/>
    </row>
    <row r="66" ht="15.75">
      <c r="D66" s="29"/>
    </row>
    <row r="67" ht="15.75">
      <c r="D67" s="29"/>
    </row>
    <row r="68" ht="15.75">
      <c r="D68" s="29"/>
    </row>
    <row r="69" ht="15.75">
      <c r="D69" s="29"/>
    </row>
    <row r="70" ht="15.75">
      <c r="D70" s="29"/>
    </row>
    <row r="71" ht="15.75">
      <c r="D71" s="29"/>
    </row>
    <row r="72" ht="15.75">
      <c r="D72" s="29"/>
    </row>
    <row r="73" ht="15.75">
      <c r="D73" s="29"/>
    </row>
    <row r="74" ht="15.75">
      <c r="D74" s="29"/>
    </row>
    <row r="75" ht="15.75">
      <c r="D75" s="29"/>
    </row>
    <row r="76" ht="15.75">
      <c r="D76" s="29"/>
    </row>
  </sheetData>
  <sheetProtection/>
  <mergeCells count="5">
    <mergeCell ref="A60:C60"/>
    <mergeCell ref="A61:C62"/>
    <mergeCell ref="A58:C58"/>
    <mergeCell ref="A59:C59"/>
    <mergeCell ref="A63:C63"/>
  </mergeCells>
  <printOptions/>
  <pageMargins left="0.35433070866141736" right="0.2362204724409449" top="0.35433070866141736" bottom="0.2755905511811024" header="0.2362204724409449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A5"/>
    </sheetView>
  </sheetViews>
  <sheetFormatPr defaultColWidth="8.875" defaultRowHeight="12.75"/>
  <cols>
    <col min="1" max="1" width="62.125" style="11" customWidth="1"/>
    <col min="2" max="2" width="11.875" style="11" customWidth="1"/>
    <col min="3" max="3" width="15.25390625" style="11" customWidth="1"/>
    <col min="4" max="4" width="17.625" style="11" customWidth="1"/>
    <col min="5" max="5" width="10.25390625" style="11" customWidth="1"/>
    <col min="6" max="16384" width="8.875" style="11" customWidth="1"/>
  </cols>
  <sheetData>
    <row r="1" ht="15.75">
      <c r="A1" s="70" t="s">
        <v>616</v>
      </c>
    </row>
    <row r="2" ht="15.75">
      <c r="A2" s="70" t="s">
        <v>617</v>
      </c>
    </row>
    <row r="3" spans="1:5" ht="15.75">
      <c r="A3" s="465"/>
      <c r="D3" s="23"/>
      <c r="E3" s="23"/>
    </row>
    <row r="4" spans="3:5" ht="15.75">
      <c r="C4" s="25" t="s">
        <v>613</v>
      </c>
      <c r="D4" s="23"/>
      <c r="E4" s="23"/>
    </row>
    <row r="5" spans="1:5" ht="15.75">
      <c r="A5" s="16" t="s">
        <v>614</v>
      </c>
      <c r="B5" s="14" t="s">
        <v>413</v>
      </c>
      <c r="C5" s="26" t="s">
        <v>415</v>
      </c>
      <c r="D5" s="10"/>
      <c r="E5" s="10"/>
    </row>
    <row r="6" spans="1:5" ht="15.75">
      <c r="A6" s="8"/>
      <c r="B6" s="17" t="s">
        <v>261</v>
      </c>
      <c r="C6" s="35" t="s">
        <v>7</v>
      </c>
      <c r="D6" s="30"/>
      <c r="E6" s="10"/>
    </row>
    <row r="7" spans="1:5" ht="15.75">
      <c r="A7" s="16"/>
      <c r="B7" s="14"/>
      <c r="C7" s="26"/>
      <c r="D7" s="30"/>
      <c r="E7" s="10"/>
    </row>
    <row r="8" spans="1:5" ht="15.75">
      <c r="A8" s="203" t="s">
        <v>618</v>
      </c>
      <c r="B8" s="15"/>
      <c r="C8" s="34"/>
      <c r="D8" s="30"/>
      <c r="E8" s="10"/>
    </row>
    <row r="9" spans="1:5" ht="15.75">
      <c r="A9" s="203" t="s">
        <v>619</v>
      </c>
      <c r="B9" s="15" t="s">
        <v>622</v>
      </c>
      <c r="C9" s="21">
        <v>8.5</v>
      </c>
      <c r="D9" s="30"/>
      <c r="E9" s="10"/>
    </row>
    <row r="10" spans="1:5" ht="15.75">
      <c r="A10" s="203" t="s">
        <v>620</v>
      </c>
      <c r="B10" s="15"/>
      <c r="C10" s="34"/>
      <c r="D10" s="30"/>
      <c r="E10" s="10"/>
    </row>
    <row r="11" spans="1:5" ht="15.75">
      <c r="A11" s="466" t="s">
        <v>621</v>
      </c>
      <c r="B11" s="17"/>
      <c r="C11" s="35"/>
      <c r="D11" s="30"/>
      <c r="E11" s="10"/>
    </row>
    <row r="12" spans="3:5" ht="15.75">
      <c r="C12" s="19"/>
      <c r="D12" s="24"/>
      <c r="E12" s="10"/>
    </row>
    <row r="13" spans="1:5" ht="15.75">
      <c r="A13" s="12" t="s">
        <v>615</v>
      </c>
      <c r="C13" s="19"/>
      <c r="D13" s="29"/>
      <c r="E13" s="19"/>
    </row>
    <row r="14" spans="1:5" ht="96" customHeight="1">
      <c r="A14" s="811" t="s">
        <v>623</v>
      </c>
      <c r="B14" s="811"/>
      <c r="C14" s="811"/>
      <c r="D14" s="29"/>
      <c r="E14" s="19"/>
    </row>
    <row r="15" spans="3:5" ht="15.75">
      <c r="C15" s="19"/>
      <c r="D15" s="29"/>
      <c r="E15" s="19"/>
    </row>
    <row r="16" spans="3:5" ht="15.75">
      <c r="C16" s="19"/>
      <c r="D16" s="29"/>
      <c r="E16" s="19"/>
    </row>
    <row r="17" spans="3:5" ht="15.75">
      <c r="C17" s="19"/>
      <c r="D17" s="29"/>
      <c r="E17" s="19"/>
    </row>
    <row r="18" spans="3:5" ht="15.75">
      <c r="C18" s="19"/>
      <c r="D18" s="29"/>
      <c r="E18" s="19"/>
    </row>
    <row r="19" spans="3:5" ht="15.75">
      <c r="C19" s="19"/>
      <c r="D19" s="29"/>
      <c r="E19" s="19"/>
    </row>
    <row r="20" spans="3:5" ht="15.75">
      <c r="C20" s="19"/>
      <c r="D20" s="29"/>
      <c r="E20" s="19"/>
    </row>
    <row r="21" spans="3:5" ht="15.75">
      <c r="C21" s="19"/>
      <c r="D21" s="29"/>
      <c r="E21" s="19"/>
    </row>
    <row r="22" spans="3:5" ht="15.75">
      <c r="C22" s="19"/>
      <c r="D22" s="29"/>
      <c r="E22" s="19"/>
    </row>
    <row r="23" spans="3:5" ht="15.75">
      <c r="C23" s="19"/>
      <c r="D23" s="29"/>
      <c r="E23" s="19"/>
    </row>
    <row r="24" spans="3:5" ht="15.75">
      <c r="C24" s="19"/>
      <c r="D24" s="29"/>
      <c r="E24" s="19"/>
    </row>
    <row r="25" spans="3:5" ht="15.75">
      <c r="C25" s="19"/>
      <c r="D25" s="29"/>
      <c r="E25" s="19"/>
    </row>
    <row r="26" spans="3:5" ht="15.75">
      <c r="C26" s="19"/>
      <c r="D26" s="29"/>
      <c r="E26" s="19"/>
    </row>
    <row r="27" spans="3:5" ht="15.75">
      <c r="C27" s="19"/>
      <c r="D27" s="29"/>
      <c r="E27" s="19"/>
    </row>
    <row r="28" spans="3:5" ht="15.75">
      <c r="C28" s="19"/>
      <c r="D28" s="29"/>
      <c r="E28" s="19"/>
    </row>
    <row r="29" spans="3:5" ht="15.75">
      <c r="C29" s="19"/>
      <c r="D29" s="29"/>
      <c r="E29" s="19"/>
    </row>
    <row r="30" ht="15.75">
      <c r="D30" s="29"/>
    </row>
    <row r="31" ht="15.75">
      <c r="D31" s="29"/>
    </row>
    <row r="32" ht="15.75">
      <c r="D32" s="29"/>
    </row>
    <row r="33" ht="15.75">
      <c r="D33" s="29"/>
    </row>
    <row r="34" ht="15.75">
      <c r="D34" s="29"/>
    </row>
    <row r="35" ht="15.75">
      <c r="D35" s="29"/>
    </row>
    <row r="36" ht="15.75">
      <c r="D36" s="29"/>
    </row>
    <row r="37" ht="15.75">
      <c r="D37" s="29"/>
    </row>
    <row r="38" ht="15.75">
      <c r="D38" s="29"/>
    </row>
    <row r="39" ht="15.75">
      <c r="D39" s="29"/>
    </row>
  </sheetData>
  <sheetProtection/>
  <mergeCells count="1"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27" sqref="D27"/>
    </sheetView>
  </sheetViews>
  <sheetFormatPr defaultColWidth="8.875" defaultRowHeight="15" customHeight="1"/>
  <cols>
    <col min="1" max="1" width="38.25390625" style="11" customWidth="1"/>
    <col min="2" max="2" width="19.125" style="11" customWidth="1"/>
    <col min="3" max="3" width="15.00390625" style="11" customWidth="1"/>
    <col min="4" max="4" width="14.125" style="11" customWidth="1"/>
    <col min="5" max="5" width="11.25390625" style="11" customWidth="1"/>
    <col min="6" max="6" width="10.875" style="11" customWidth="1"/>
    <col min="7" max="7" width="11.75390625" style="11" customWidth="1"/>
    <col min="8" max="8" width="9.625" style="11" customWidth="1"/>
    <col min="9" max="10" width="9.125" style="11" customWidth="1"/>
    <col min="11" max="16384" width="8.875" style="11" customWidth="1"/>
  </cols>
  <sheetData>
    <row r="1" ht="15" customHeight="1">
      <c r="A1" s="12" t="s">
        <v>89</v>
      </c>
    </row>
    <row r="2" ht="15" customHeight="1">
      <c r="A2" s="77" t="s">
        <v>364</v>
      </c>
    </row>
    <row r="3" spans="5:8" ht="15" customHeight="1">
      <c r="E3" s="25" t="s">
        <v>403</v>
      </c>
      <c r="F3" s="23"/>
      <c r="G3" s="33"/>
      <c r="H3" s="33"/>
    </row>
    <row r="4" spans="1:8" ht="15" customHeight="1">
      <c r="A4" s="14" t="s">
        <v>448</v>
      </c>
      <c r="B4" s="22" t="s">
        <v>449</v>
      </c>
      <c r="C4" s="812" t="s">
        <v>187</v>
      </c>
      <c r="D4" s="813"/>
      <c r="E4" s="814"/>
      <c r="F4" s="23"/>
      <c r="G4" s="31"/>
      <c r="H4" s="10"/>
    </row>
    <row r="5" spans="1:8" ht="15" customHeight="1">
      <c r="A5" s="15" t="s">
        <v>450</v>
      </c>
      <c r="B5" s="34" t="s">
        <v>190</v>
      </c>
      <c r="C5" s="4" t="s">
        <v>369</v>
      </c>
      <c r="D5" s="15" t="s">
        <v>370</v>
      </c>
      <c r="E5" s="76" t="s">
        <v>247</v>
      </c>
      <c r="F5" s="10"/>
      <c r="G5" s="10"/>
      <c r="H5" s="10"/>
    </row>
    <row r="6" spans="1:8" ht="15" customHeight="1">
      <c r="A6" s="17"/>
      <c r="B6" s="35"/>
      <c r="C6" s="8" t="s">
        <v>371</v>
      </c>
      <c r="D6" s="17" t="s">
        <v>94</v>
      </c>
      <c r="E6" s="17" t="s">
        <v>445</v>
      </c>
      <c r="F6" s="10"/>
      <c r="G6" s="10"/>
      <c r="H6" s="10"/>
    </row>
    <row r="7" spans="1:8" ht="15" customHeight="1">
      <c r="A7" s="36" t="s">
        <v>95</v>
      </c>
      <c r="B7" s="37"/>
      <c r="C7" s="1"/>
      <c r="D7" s="1"/>
      <c r="E7" s="20"/>
      <c r="F7" s="23"/>
      <c r="G7" s="23"/>
      <c r="H7" s="23"/>
    </row>
    <row r="8" spans="1:8" ht="15" customHeight="1">
      <c r="A8" s="3" t="s">
        <v>96</v>
      </c>
      <c r="B8" s="10" t="s">
        <v>97</v>
      </c>
      <c r="C8" s="5">
        <v>315</v>
      </c>
      <c r="D8" s="5">
        <v>935</v>
      </c>
      <c r="E8" s="34"/>
      <c r="F8" s="24"/>
      <c r="G8" s="24"/>
      <c r="H8" s="24"/>
    </row>
    <row r="9" spans="1:8" ht="15" customHeight="1">
      <c r="A9" s="3" t="s">
        <v>98</v>
      </c>
      <c r="B9" s="10" t="s">
        <v>257</v>
      </c>
      <c r="C9" s="15">
        <v>78.68</v>
      </c>
      <c r="D9" s="5">
        <v>575</v>
      </c>
      <c r="E9" s="34"/>
      <c r="F9" s="10"/>
      <c r="G9" s="24"/>
      <c r="H9" s="24"/>
    </row>
    <row r="10" spans="1:8" ht="15" customHeight="1">
      <c r="A10" s="3"/>
      <c r="B10" s="10"/>
      <c r="C10" s="15"/>
      <c r="D10" s="15"/>
      <c r="E10" s="34"/>
      <c r="F10" s="10"/>
      <c r="G10" s="24"/>
      <c r="H10" s="24"/>
    </row>
    <row r="11" spans="1:8" ht="15" customHeight="1">
      <c r="A11" s="27" t="s">
        <v>294</v>
      </c>
      <c r="B11" s="10"/>
      <c r="C11" s="15"/>
      <c r="D11" s="15"/>
      <c r="E11" s="34"/>
      <c r="F11" s="10"/>
      <c r="G11" s="24"/>
      <c r="H11" s="24"/>
    </row>
    <row r="12" spans="1:8" ht="15" customHeight="1">
      <c r="A12" s="3" t="s">
        <v>295</v>
      </c>
      <c r="B12" s="10"/>
      <c r="C12" s="3"/>
      <c r="D12" s="5">
        <v>180</v>
      </c>
      <c r="E12" s="20"/>
      <c r="F12" s="10"/>
      <c r="G12" s="24"/>
      <c r="H12" s="24"/>
    </row>
    <row r="13" spans="1:8" ht="15" customHeight="1">
      <c r="A13" s="3" t="s">
        <v>92</v>
      </c>
      <c r="B13" s="10"/>
      <c r="C13" s="3"/>
      <c r="D13" s="5">
        <v>437</v>
      </c>
      <c r="E13" s="20"/>
      <c r="F13" s="24"/>
      <c r="G13" s="24"/>
      <c r="H13" s="24"/>
    </row>
    <row r="14" spans="1:8" ht="15" customHeight="1">
      <c r="A14" s="3" t="s">
        <v>314</v>
      </c>
      <c r="B14" s="10"/>
      <c r="C14" s="3"/>
      <c r="D14" s="5">
        <v>390</v>
      </c>
      <c r="E14" s="20"/>
      <c r="F14" s="24"/>
      <c r="G14" s="24"/>
      <c r="H14" s="24"/>
    </row>
    <row r="15" spans="1:8" ht="15" customHeight="1">
      <c r="A15" s="3" t="s">
        <v>315</v>
      </c>
      <c r="B15" s="10"/>
      <c r="C15" s="3"/>
      <c r="D15" s="5">
        <v>363</v>
      </c>
      <c r="E15" s="20"/>
      <c r="F15" s="24"/>
      <c r="G15" s="24"/>
      <c r="H15" s="24"/>
    </row>
    <row r="16" spans="1:8" ht="15" customHeight="1">
      <c r="A16" s="3" t="s">
        <v>316</v>
      </c>
      <c r="B16" s="10"/>
      <c r="C16" s="3"/>
      <c r="D16" s="5">
        <v>483</v>
      </c>
      <c r="E16" s="20"/>
      <c r="F16" s="10"/>
      <c r="G16" s="24"/>
      <c r="H16" s="24"/>
    </row>
    <row r="17" spans="1:8" ht="15" customHeight="1">
      <c r="A17" s="3" t="s">
        <v>317</v>
      </c>
      <c r="B17" s="10"/>
      <c r="C17" s="3"/>
      <c r="D17" s="5">
        <v>552</v>
      </c>
      <c r="E17" s="20"/>
      <c r="F17" s="10"/>
      <c r="G17" s="24"/>
      <c r="H17" s="24"/>
    </row>
    <row r="18" spans="1:8" ht="15" customHeight="1">
      <c r="A18" s="3" t="s">
        <v>318</v>
      </c>
      <c r="B18" s="10"/>
      <c r="C18" s="3"/>
      <c r="D18" s="5">
        <v>518</v>
      </c>
      <c r="E18" s="20"/>
      <c r="F18" s="10"/>
      <c r="G18" s="24"/>
      <c r="H18" s="24"/>
    </row>
    <row r="19" spans="1:8" ht="15" customHeight="1">
      <c r="A19" s="3" t="s">
        <v>442</v>
      </c>
      <c r="B19" s="10"/>
      <c r="C19" s="3"/>
      <c r="D19" s="5">
        <v>460</v>
      </c>
      <c r="E19" s="20"/>
      <c r="F19" s="24"/>
      <c r="G19" s="24"/>
      <c r="H19" s="24"/>
    </row>
    <row r="20" spans="1:8" ht="15" customHeight="1">
      <c r="A20" s="3" t="s">
        <v>414</v>
      </c>
      <c r="B20" s="10"/>
      <c r="C20" s="3"/>
      <c r="D20" s="5">
        <v>368</v>
      </c>
      <c r="E20" s="20"/>
      <c r="F20" s="10"/>
      <c r="G20" s="24"/>
      <c r="H20" s="24"/>
    </row>
    <row r="21" spans="1:8" ht="15" customHeight="1">
      <c r="A21" s="3" t="s">
        <v>302</v>
      </c>
      <c r="B21" s="10"/>
      <c r="C21" s="3"/>
      <c r="D21" s="5">
        <v>345</v>
      </c>
      <c r="E21" s="20"/>
      <c r="F21" s="10"/>
      <c r="G21" s="24"/>
      <c r="H21" s="24"/>
    </row>
    <row r="22" spans="1:8" ht="15" customHeight="1">
      <c r="A22" s="3" t="s">
        <v>40</v>
      </c>
      <c r="B22" s="10"/>
      <c r="C22" s="3"/>
      <c r="D22" s="5">
        <v>403</v>
      </c>
      <c r="E22" s="20"/>
      <c r="F22" s="10"/>
      <c r="G22" s="24"/>
      <c r="H22" s="24"/>
    </row>
    <row r="23" spans="1:8" ht="15" customHeight="1">
      <c r="A23" s="3" t="s">
        <v>363</v>
      </c>
      <c r="B23" s="10"/>
      <c r="C23" s="3"/>
      <c r="D23" s="5">
        <v>355</v>
      </c>
      <c r="E23" s="20"/>
      <c r="F23" s="24"/>
      <c r="G23" s="24"/>
      <c r="H23" s="24"/>
    </row>
    <row r="24" spans="1:8" ht="15" customHeight="1">
      <c r="A24" s="3" t="s">
        <v>211</v>
      </c>
      <c r="B24" s="10"/>
      <c r="C24" s="3"/>
      <c r="D24" s="5">
        <v>288</v>
      </c>
      <c r="E24" s="20"/>
      <c r="F24" s="10"/>
      <c r="G24" s="24"/>
      <c r="H24" s="24"/>
    </row>
    <row r="25" spans="1:8" ht="15" customHeight="1">
      <c r="A25" s="3" t="s">
        <v>443</v>
      </c>
      <c r="B25" s="10"/>
      <c r="C25" s="3"/>
      <c r="D25" s="5">
        <v>460</v>
      </c>
      <c r="E25" s="20"/>
      <c r="F25" s="10"/>
      <c r="G25" s="24"/>
      <c r="H25" s="24"/>
    </row>
    <row r="26" spans="1:8" ht="15" customHeight="1">
      <c r="A26" s="3" t="s">
        <v>210</v>
      </c>
      <c r="B26" s="10"/>
      <c r="C26" s="3"/>
      <c r="D26" s="5">
        <v>368</v>
      </c>
      <c r="E26" s="20"/>
      <c r="F26" s="24"/>
      <c r="G26" s="24"/>
      <c r="H26" s="24"/>
    </row>
    <row r="27" spans="1:8" ht="15" customHeight="1">
      <c r="A27" s="3" t="s">
        <v>37</v>
      </c>
      <c r="B27" s="10"/>
      <c r="C27" s="3"/>
      <c r="D27" s="5">
        <v>400</v>
      </c>
      <c r="E27" s="20"/>
      <c r="F27" s="24"/>
      <c r="G27" s="24"/>
      <c r="H27" s="24"/>
    </row>
    <row r="28" spans="1:8" ht="15" customHeight="1">
      <c r="A28" s="3" t="s">
        <v>36</v>
      </c>
      <c r="B28" s="10"/>
      <c r="C28" s="3"/>
      <c r="D28" s="5">
        <v>400</v>
      </c>
      <c r="E28" s="20"/>
      <c r="F28" s="24"/>
      <c r="G28" s="24"/>
      <c r="H28" s="24"/>
    </row>
    <row r="29" spans="1:8" ht="15" customHeight="1">
      <c r="A29" s="3" t="s">
        <v>444</v>
      </c>
      <c r="B29" s="10"/>
      <c r="C29" s="3"/>
      <c r="D29" s="5">
        <v>403</v>
      </c>
      <c r="E29" s="20"/>
      <c r="F29" s="24"/>
      <c r="G29" s="24"/>
      <c r="H29" s="24"/>
    </row>
    <row r="30" spans="1:8" ht="15" customHeight="1">
      <c r="A30" s="3" t="s">
        <v>209</v>
      </c>
      <c r="B30" s="10"/>
      <c r="C30" s="3"/>
      <c r="D30" s="5">
        <v>345</v>
      </c>
      <c r="E30" s="20"/>
      <c r="F30" s="24"/>
      <c r="G30" s="24"/>
      <c r="H30" s="24"/>
    </row>
    <row r="31" spans="1:8" ht="15" customHeight="1">
      <c r="A31" s="3" t="s">
        <v>446</v>
      </c>
      <c r="B31" s="10"/>
      <c r="C31" s="15"/>
      <c r="D31" s="5">
        <v>550</v>
      </c>
      <c r="E31" s="34"/>
      <c r="F31" s="10"/>
      <c r="G31" s="24"/>
      <c r="H31" s="24"/>
    </row>
    <row r="32" spans="1:8" ht="15" customHeight="1">
      <c r="A32" s="3" t="s">
        <v>447</v>
      </c>
      <c r="B32" s="10"/>
      <c r="C32" s="15"/>
      <c r="D32" s="5">
        <v>460</v>
      </c>
      <c r="E32" s="34"/>
      <c r="F32" s="24"/>
      <c r="G32" s="24"/>
      <c r="H32" s="24"/>
    </row>
    <row r="33" spans="1:8" ht="15" customHeight="1">
      <c r="A33" s="3" t="s">
        <v>158</v>
      </c>
      <c r="B33" s="10"/>
      <c r="C33" s="15"/>
      <c r="D33" s="5">
        <v>575</v>
      </c>
      <c r="E33" s="34"/>
      <c r="F33" s="24"/>
      <c r="G33" s="24"/>
      <c r="H33" s="24"/>
    </row>
    <row r="34" spans="1:8" ht="15" customHeight="1">
      <c r="A34" s="3" t="s">
        <v>35</v>
      </c>
      <c r="B34" s="10"/>
      <c r="C34" s="15"/>
      <c r="D34" s="5"/>
      <c r="E34" s="34"/>
      <c r="F34" s="24"/>
      <c r="G34" s="24"/>
      <c r="H34" s="24"/>
    </row>
    <row r="35" spans="1:8" ht="15" customHeight="1">
      <c r="A35" s="3" t="s">
        <v>38</v>
      </c>
      <c r="B35" s="10"/>
      <c r="C35" s="15"/>
      <c r="D35" s="5">
        <v>480</v>
      </c>
      <c r="E35" s="34"/>
      <c r="F35" s="24"/>
      <c r="G35" s="24"/>
      <c r="H35" s="24"/>
    </row>
    <row r="36" spans="1:8" ht="15" customHeight="1">
      <c r="A36" s="3" t="s">
        <v>212</v>
      </c>
      <c r="B36" s="15"/>
      <c r="C36" s="3"/>
      <c r="D36" s="5">
        <v>80</v>
      </c>
      <c r="E36" s="20"/>
      <c r="F36" s="10"/>
      <c r="G36" s="24"/>
      <c r="H36" s="24"/>
    </row>
    <row r="37" spans="1:8" ht="15" customHeight="1">
      <c r="A37" s="3" t="s">
        <v>249</v>
      </c>
      <c r="B37" s="15"/>
      <c r="C37" s="3"/>
      <c r="D37" s="5"/>
      <c r="E37" s="20"/>
      <c r="F37" s="10"/>
      <c r="G37" s="24"/>
      <c r="H37" s="24"/>
    </row>
    <row r="38" spans="1:8" ht="15" customHeight="1">
      <c r="A38" s="3" t="s">
        <v>248</v>
      </c>
      <c r="B38" s="15"/>
      <c r="C38" s="3"/>
      <c r="D38" s="5"/>
      <c r="E38" s="5">
        <v>500</v>
      </c>
      <c r="F38" s="10"/>
      <c r="G38" s="24"/>
      <c r="H38" s="24"/>
    </row>
    <row r="39" spans="1:8" ht="15" customHeight="1">
      <c r="A39" s="3"/>
      <c r="B39" s="15"/>
      <c r="C39" s="3"/>
      <c r="D39" s="5"/>
      <c r="E39" s="5"/>
      <c r="F39" s="10"/>
      <c r="G39" s="24"/>
      <c r="H39" s="24"/>
    </row>
    <row r="40" spans="1:8" ht="15" customHeight="1">
      <c r="A40" s="95" t="s">
        <v>464</v>
      </c>
      <c r="B40" s="15"/>
      <c r="C40" s="3"/>
      <c r="D40" s="5"/>
      <c r="E40" s="5"/>
      <c r="F40" s="10"/>
      <c r="G40" s="24"/>
      <c r="H40" s="24"/>
    </row>
    <row r="41" spans="1:8" ht="15" customHeight="1">
      <c r="A41" s="95" t="s">
        <v>465</v>
      </c>
      <c r="B41" s="15"/>
      <c r="C41" s="3"/>
      <c r="D41" s="5"/>
      <c r="E41" s="5"/>
      <c r="F41" s="10"/>
      <c r="G41" s="24"/>
      <c r="H41" s="24"/>
    </row>
    <row r="42" spans="1:8" ht="15" customHeight="1">
      <c r="A42" s="3" t="s">
        <v>466</v>
      </c>
      <c r="B42" s="15"/>
      <c r="C42" s="3"/>
      <c r="D42" s="5"/>
      <c r="E42" s="5"/>
      <c r="F42" s="10"/>
      <c r="G42" s="24"/>
      <c r="H42" s="24"/>
    </row>
    <row r="43" spans="1:8" ht="15" customHeight="1">
      <c r="A43" s="3" t="s">
        <v>467</v>
      </c>
      <c r="B43" s="15"/>
      <c r="C43" s="3"/>
      <c r="D43" s="5"/>
      <c r="E43" s="5"/>
      <c r="F43" s="10"/>
      <c r="G43" s="24"/>
      <c r="H43" s="24"/>
    </row>
    <row r="44" spans="1:8" ht="15" customHeight="1">
      <c r="A44" s="3" t="s">
        <v>468</v>
      </c>
      <c r="B44" s="15"/>
      <c r="C44" s="3"/>
      <c r="D44" s="5">
        <v>190</v>
      </c>
      <c r="E44" s="5"/>
      <c r="F44" s="10"/>
      <c r="G44" s="24"/>
      <c r="H44" s="24"/>
    </row>
    <row r="45" spans="1:8" ht="15" customHeight="1">
      <c r="A45" s="3" t="s">
        <v>469</v>
      </c>
      <c r="B45" s="15"/>
      <c r="C45" s="3"/>
      <c r="D45" s="5"/>
      <c r="E45" s="5"/>
      <c r="F45" s="10"/>
      <c r="G45" s="24"/>
      <c r="H45" s="24"/>
    </row>
    <row r="46" spans="1:8" ht="15" customHeight="1">
      <c r="A46" s="3" t="s">
        <v>467</v>
      </c>
      <c r="B46" s="15"/>
      <c r="C46" s="3"/>
      <c r="D46" s="5"/>
      <c r="E46" s="5"/>
      <c r="F46" s="10"/>
      <c r="G46" s="24"/>
      <c r="H46" s="24"/>
    </row>
    <row r="47" spans="1:8" ht="15" customHeight="1">
      <c r="A47" s="7" t="s">
        <v>468</v>
      </c>
      <c r="B47" s="17"/>
      <c r="C47" s="7"/>
      <c r="D47" s="9">
        <v>72.5</v>
      </c>
      <c r="E47" s="9"/>
      <c r="F47" s="10"/>
      <c r="G47" s="24"/>
      <c r="H47" s="24"/>
    </row>
    <row r="48" spans="1:8" ht="15" customHeight="1">
      <c r="A48" s="12" t="s">
        <v>251</v>
      </c>
      <c r="B48" s="105"/>
      <c r="C48" s="105"/>
      <c r="D48" s="105"/>
      <c r="E48" s="106"/>
      <c r="F48" s="29"/>
      <c r="G48" s="19"/>
      <c r="H48" s="19"/>
    </row>
    <row r="49" spans="1:8" ht="34.5" customHeight="1">
      <c r="A49" s="804" t="s">
        <v>652</v>
      </c>
      <c r="B49" s="815"/>
      <c r="C49" s="815"/>
      <c r="D49" s="815"/>
      <c r="E49" s="815"/>
      <c r="F49" s="29"/>
      <c r="G49" s="19"/>
      <c r="H49" s="19"/>
    </row>
    <row r="50" spans="1:8" ht="64.5" customHeight="1">
      <c r="A50" s="804" t="s">
        <v>803</v>
      </c>
      <c r="B50" s="815"/>
      <c r="C50" s="815"/>
      <c r="D50" s="815"/>
      <c r="E50" s="815"/>
      <c r="F50" s="29"/>
      <c r="G50" s="19"/>
      <c r="H50" s="19"/>
    </row>
    <row r="51" spans="1:8" ht="62.25" customHeight="1">
      <c r="A51" s="804" t="s">
        <v>804</v>
      </c>
      <c r="B51" s="815"/>
      <c r="C51" s="815"/>
      <c r="D51" s="815"/>
      <c r="E51" s="815"/>
      <c r="F51" s="29"/>
      <c r="G51" s="19"/>
      <c r="H51" s="19"/>
    </row>
    <row r="52" spans="1:8" ht="51.75" customHeight="1">
      <c r="A52" s="804" t="s">
        <v>782</v>
      </c>
      <c r="B52" s="804"/>
      <c r="C52" s="804"/>
      <c r="D52" s="804"/>
      <c r="E52" s="804"/>
      <c r="F52" s="29"/>
      <c r="G52" s="19"/>
      <c r="H52" s="19"/>
    </row>
    <row r="53" spans="1:8" ht="15" customHeight="1">
      <c r="A53" s="38"/>
      <c r="B53" s="38"/>
      <c r="C53" s="38"/>
      <c r="D53" s="19"/>
      <c r="E53" s="29"/>
      <c r="F53" s="29"/>
      <c r="G53" s="19"/>
      <c r="H53" s="19"/>
    </row>
    <row r="54" spans="1:8" ht="15" customHeight="1">
      <c r="A54" s="38"/>
      <c r="B54" s="38"/>
      <c r="C54" s="38"/>
      <c r="D54" s="19"/>
      <c r="E54" s="29"/>
      <c r="F54" s="29"/>
      <c r="G54" s="19"/>
      <c r="H54" s="19"/>
    </row>
    <row r="55" spans="1:8" ht="15" customHeight="1">
      <c r="A55" s="38"/>
      <c r="B55" s="38"/>
      <c r="C55" s="38"/>
      <c r="D55" s="19"/>
      <c r="E55" s="29"/>
      <c r="F55" s="29"/>
      <c r="G55" s="19"/>
      <c r="H55" s="19"/>
    </row>
    <row r="56" spans="1:8" ht="15" customHeight="1">
      <c r="A56" s="38"/>
      <c r="B56" s="38"/>
      <c r="C56" s="38"/>
      <c r="D56" s="19"/>
      <c r="E56" s="29"/>
      <c r="F56" s="29"/>
      <c r="G56" s="19"/>
      <c r="H56" s="19"/>
    </row>
    <row r="57" spans="1:8" ht="15" customHeight="1">
      <c r="A57" s="38"/>
      <c r="B57" s="38"/>
      <c r="C57" s="38"/>
      <c r="D57" s="19"/>
      <c r="E57" s="29"/>
      <c r="F57" s="29"/>
      <c r="G57" s="19"/>
      <c r="H57" s="19"/>
    </row>
    <row r="58" spans="1:8" ht="15" customHeight="1">
      <c r="A58" s="38"/>
      <c r="B58" s="38"/>
      <c r="C58" s="38"/>
      <c r="D58" s="19"/>
      <c r="E58" s="29"/>
      <c r="F58" s="29"/>
      <c r="G58" s="19"/>
      <c r="H58" s="19"/>
    </row>
    <row r="59" spans="2:8" ht="15" customHeight="1">
      <c r="B59" s="19"/>
      <c r="C59" s="19"/>
      <c r="D59" s="19"/>
      <c r="E59" s="29"/>
      <c r="F59" s="29"/>
      <c r="G59" s="19"/>
      <c r="H59" s="19"/>
    </row>
    <row r="60" spans="1:8" ht="15" customHeight="1">
      <c r="A60" s="23"/>
      <c r="B60" s="10"/>
      <c r="C60" s="24"/>
      <c r="D60" s="19"/>
      <c r="E60" s="29"/>
      <c r="F60" s="29"/>
      <c r="G60" s="19"/>
      <c r="H60" s="19"/>
    </row>
    <row r="61" spans="2:8" ht="15" customHeight="1">
      <c r="B61" s="19"/>
      <c r="E61" s="29"/>
      <c r="F61" s="29"/>
      <c r="G61" s="19"/>
      <c r="H61" s="19"/>
    </row>
    <row r="62" spans="2:8" ht="15" customHeight="1">
      <c r="B62" s="19"/>
      <c r="C62" s="19"/>
      <c r="D62" s="19"/>
      <c r="E62" s="29"/>
      <c r="F62" s="29"/>
      <c r="G62" s="19"/>
      <c r="H62" s="19"/>
    </row>
    <row r="63" spans="2:8" ht="15" customHeight="1">
      <c r="B63" s="19"/>
      <c r="C63" s="19"/>
      <c r="D63" s="19"/>
      <c r="E63" s="29"/>
      <c r="F63" s="29"/>
      <c r="G63" s="19"/>
      <c r="H63" s="19"/>
    </row>
    <row r="64" spans="2:8" ht="15" customHeight="1">
      <c r="B64" s="19"/>
      <c r="C64" s="19"/>
      <c r="D64" s="19"/>
      <c r="G64" s="19"/>
      <c r="H64" s="19"/>
    </row>
    <row r="65" spans="2:8" ht="15" customHeight="1">
      <c r="B65" s="19"/>
      <c r="C65" s="19"/>
      <c r="D65" s="19"/>
      <c r="G65" s="19"/>
      <c r="H65" s="19"/>
    </row>
    <row r="66" spans="2:8" ht="15" customHeight="1">
      <c r="B66" s="19"/>
      <c r="C66" s="19"/>
      <c r="D66" s="19"/>
      <c r="G66" s="19"/>
      <c r="H66" s="19"/>
    </row>
    <row r="67" spans="2:8" ht="15" customHeight="1">
      <c r="B67" s="19"/>
      <c r="C67" s="19"/>
      <c r="D67" s="19"/>
      <c r="G67" s="19"/>
      <c r="H67" s="19"/>
    </row>
    <row r="68" spans="2:8" ht="15" customHeight="1">
      <c r="B68" s="19"/>
      <c r="C68" s="19"/>
      <c r="D68" s="19"/>
      <c r="G68" s="19"/>
      <c r="H68" s="19"/>
    </row>
    <row r="69" spans="2:8" ht="15" customHeight="1">
      <c r="B69" s="19"/>
      <c r="C69" s="19"/>
      <c r="D69" s="19"/>
      <c r="G69" s="19"/>
      <c r="H69" s="19"/>
    </row>
    <row r="70" spans="2:8" ht="15" customHeight="1">
      <c r="B70" s="19"/>
      <c r="C70" s="19"/>
      <c r="D70" s="19"/>
      <c r="G70" s="19"/>
      <c r="H70" s="19"/>
    </row>
    <row r="71" spans="2:8" ht="15" customHeight="1">
      <c r="B71" s="19"/>
      <c r="C71" s="19"/>
      <c r="D71" s="19"/>
      <c r="G71" s="19"/>
      <c r="H71" s="19"/>
    </row>
    <row r="72" spans="2:8" ht="15" customHeight="1">
      <c r="B72" s="19"/>
      <c r="C72" s="19"/>
      <c r="D72" s="19"/>
      <c r="G72" s="19"/>
      <c r="H72" s="19"/>
    </row>
    <row r="73" spans="2:8" ht="15" customHeight="1">
      <c r="B73" s="19"/>
      <c r="C73" s="19"/>
      <c r="D73" s="19"/>
      <c r="G73" s="19"/>
      <c r="H73" s="19"/>
    </row>
    <row r="74" spans="2:8" ht="15" customHeight="1">
      <c r="B74" s="19"/>
      <c r="C74" s="19"/>
      <c r="D74" s="19"/>
      <c r="G74" s="19"/>
      <c r="H74" s="19"/>
    </row>
    <row r="75" spans="2:8" ht="15" customHeight="1">
      <c r="B75" s="19"/>
      <c r="C75" s="19"/>
      <c r="D75" s="19"/>
      <c r="G75" s="19"/>
      <c r="H75" s="19"/>
    </row>
    <row r="76" spans="2:8" ht="15" customHeight="1">
      <c r="B76" s="19"/>
      <c r="C76" s="19"/>
      <c r="D76" s="19"/>
      <c r="G76" s="19"/>
      <c r="H76" s="19"/>
    </row>
    <row r="77" spans="2:8" ht="15" customHeight="1">
      <c r="B77" s="19"/>
      <c r="C77" s="19"/>
      <c r="D77" s="19"/>
      <c r="G77" s="19"/>
      <c r="H77" s="19"/>
    </row>
    <row r="78" spans="2:8" ht="15" customHeight="1">
      <c r="B78" s="19"/>
      <c r="C78" s="19"/>
      <c r="D78" s="19"/>
      <c r="G78" s="19"/>
      <c r="H78" s="19"/>
    </row>
    <row r="79" spans="2:8" ht="15" customHeight="1">
      <c r="B79" s="19"/>
      <c r="C79" s="19"/>
      <c r="D79" s="19"/>
      <c r="G79" s="19"/>
      <c r="H79" s="19"/>
    </row>
    <row r="80" spans="2:8" ht="15" customHeight="1">
      <c r="B80" s="19"/>
      <c r="C80" s="19"/>
      <c r="D80" s="19"/>
      <c r="G80" s="19"/>
      <c r="H80" s="19"/>
    </row>
  </sheetData>
  <sheetProtection/>
  <mergeCells count="5">
    <mergeCell ref="C4:E4"/>
    <mergeCell ref="A49:E49"/>
    <mergeCell ref="A50:E50"/>
    <mergeCell ref="A51:E51"/>
    <mergeCell ref="A52:E52"/>
  </mergeCells>
  <printOptions/>
  <pageMargins left="0.5905511811023623" right="0.1968503937007874" top="0.5905511811023623" bottom="0.5905511811023623" header="0" footer="0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D21" sqref="D21"/>
    </sheetView>
  </sheetViews>
  <sheetFormatPr defaultColWidth="9.00390625" defaultRowHeight="15" customHeight="1"/>
  <cols>
    <col min="1" max="1" width="42.375" style="38" customWidth="1"/>
    <col min="2" max="2" width="19.25390625" style="38" bestFit="1" customWidth="1"/>
    <col min="3" max="3" width="14.375" style="38" customWidth="1"/>
    <col min="4" max="4" width="12.75390625" style="176" customWidth="1"/>
    <col min="5" max="5" width="13.75390625" style="38" customWidth="1"/>
    <col min="6" max="7" width="9.125" style="38" customWidth="1"/>
    <col min="8" max="8" width="10.75390625" style="38" bestFit="1" customWidth="1"/>
    <col min="9" max="16384" width="9.125" style="38" customWidth="1"/>
  </cols>
  <sheetData>
    <row r="1" spans="1:5" ht="15" customHeight="1">
      <c r="A1" s="171" t="s">
        <v>313</v>
      </c>
      <c r="B1" s="171"/>
      <c r="C1" s="745"/>
      <c r="D1" s="67"/>
      <c r="E1" s="171"/>
    </row>
    <row r="2" spans="1:5" ht="15" customHeight="1">
      <c r="A2" s="171" t="s">
        <v>138</v>
      </c>
      <c r="B2" s="171"/>
      <c r="C2" s="745"/>
      <c r="D2" s="67"/>
      <c r="E2" s="171"/>
    </row>
    <row r="3" spans="1:5" ht="15" customHeight="1">
      <c r="A3" s="171"/>
      <c r="B3" s="171"/>
      <c r="C3" s="745"/>
      <c r="D3" s="67"/>
      <c r="E3" s="171"/>
    </row>
    <row r="4" spans="3:5" ht="15" customHeight="1">
      <c r="C4" s="57"/>
      <c r="D4" s="816" t="s">
        <v>75</v>
      </c>
      <c r="E4" s="816"/>
    </row>
    <row r="5" spans="1:5" ht="15" customHeight="1">
      <c r="A5" s="60" t="s">
        <v>448</v>
      </c>
      <c r="B5" s="119" t="s">
        <v>449</v>
      </c>
      <c r="C5" s="817" t="s">
        <v>187</v>
      </c>
      <c r="D5" s="818"/>
      <c r="E5" s="819"/>
    </row>
    <row r="6" spans="1:5" ht="15" customHeight="1">
      <c r="A6" s="61" t="s">
        <v>450</v>
      </c>
      <c r="B6" s="91" t="s">
        <v>190</v>
      </c>
      <c r="C6" s="100" t="s">
        <v>369</v>
      </c>
      <c r="D6" s="61" t="s">
        <v>370</v>
      </c>
      <c r="E6" s="120" t="s">
        <v>247</v>
      </c>
    </row>
    <row r="7" spans="1:5" ht="15" customHeight="1">
      <c r="A7" s="62"/>
      <c r="B7" s="121"/>
      <c r="C7" s="69" t="s">
        <v>371</v>
      </c>
      <c r="D7" s="62" t="s">
        <v>94</v>
      </c>
      <c r="E7" s="62" t="s">
        <v>445</v>
      </c>
    </row>
    <row r="8" spans="1:5" ht="15" customHeight="1">
      <c r="A8" s="60"/>
      <c r="B8" s="60"/>
      <c r="C8" s="68"/>
      <c r="D8" s="68"/>
      <c r="E8" s="60"/>
    </row>
    <row r="9" spans="1:5" ht="15" customHeight="1">
      <c r="A9" s="177" t="s">
        <v>95</v>
      </c>
      <c r="B9" s="59"/>
      <c r="C9" s="61"/>
      <c r="D9" s="100"/>
      <c r="E9" s="66"/>
    </row>
    <row r="10" spans="1:5" ht="15" customHeight="1">
      <c r="A10" s="66" t="s">
        <v>188</v>
      </c>
      <c r="B10" s="63">
        <v>6</v>
      </c>
      <c r="C10" s="65">
        <v>520</v>
      </c>
      <c r="D10" s="785">
        <v>1832</v>
      </c>
      <c r="E10" s="61"/>
    </row>
    <row r="11" spans="1:5" ht="15" customHeight="1">
      <c r="A11" s="66" t="s">
        <v>135</v>
      </c>
      <c r="B11" s="63">
        <v>20</v>
      </c>
      <c r="C11" s="65">
        <v>541</v>
      </c>
      <c r="D11" s="785">
        <v>2479</v>
      </c>
      <c r="E11" s="61"/>
    </row>
    <row r="12" spans="1:7" ht="15" customHeight="1">
      <c r="A12" s="66" t="s">
        <v>98</v>
      </c>
      <c r="B12" s="63" t="s">
        <v>257</v>
      </c>
      <c r="C12" s="65">
        <v>99</v>
      </c>
      <c r="D12" s="785">
        <v>1978</v>
      </c>
      <c r="E12" s="61"/>
      <c r="G12" s="326"/>
    </row>
    <row r="13" spans="1:7" ht="15" customHeight="1">
      <c r="A13" s="66"/>
      <c r="B13" s="63"/>
      <c r="C13" s="61"/>
      <c r="D13" s="785"/>
      <c r="E13" s="61"/>
      <c r="G13" s="326"/>
    </row>
    <row r="14" spans="1:7" ht="15" customHeight="1">
      <c r="A14" s="123" t="s">
        <v>294</v>
      </c>
      <c r="B14" s="63"/>
      <c r="C14" s="61"/>
      <c r="D14" s="785"/>
      <c r="E14" s="61"/>
      <c r="G14" s="326"/>
    </row>
    <row r="15" spans="1:7" ht="15" customHeight="1">
      <c r="A15" s="66" t="s">
        <v>570</v>
      </c>
      <c r="B15" s="63"/>
      <c r="C15" s="61"/>
      <c r="D15" s="785">
        <v>830</v>
      </c>
      <c r="E15" s="66"/>
      <c r="G15" s="326"/>
    </row>
    <row r="16" spans="1:7" ht="15" customHeight="1">
      <c r="A16" s="66" t="s">
        <v>159</v>
      </c>
      <c r="B16" s="63"/>
      <c r="C16" s="61"/>
      <c r="D16" s="785">
        <v>989</v>
      </c>
      <c r="E16" s="66"/>
      <c r="G16" s="326"/>
    </row>
    <row r="17" spans="1:7" ht="15" customHeight="1">
      <c r="A17" s="66" t="s">
        <v>1046</v>
      </c>
      <c r="B17" s="63"/>
      <c r="C17" s="61"/>
      <c r="D17" s="785">
        <v>1231</v>
      </c>
      <c r="E17" s="66"/>
      <c r="G17" s="326"/>
    </row>
    <row r="18" spans="1:7" ht="15" customHeight="1">
      <c r="A18" s="66" t="s">
        <v>571</v>
      </c>
      <c r="B18" s="63"/>
      <c r="C18" s="61"/>
      <c r="D18" s="785">
        <v>1256</v>
      </c>
      <c r="E18" s="66"/>
      <c r="G18" s="326"/>
    </row>
    <row r="19" spans="1:7" ht="31.5" customHeight="1">
      <c r="A19" s="506" t="s">
        <v>1047</v>
      </c>
      <c r="B19" s="63"/>
      <c r="C19" s="61"/>
      <c r="D19" s="785">
        <v>875</v>
      </c>
      <c r="E19" s="66"/>
      <c r="G19" s="326"/>
    </row>
    <row r="20" spans="1:7" ht="15" customHeight="1">
      <c r="A20" s="66" t="s">
        <v>316</v>
      </c>
      <c r="B20" s="63"/>
      <c r="C20" s="61"/>
      <c r="D20" s="125">
        <v>1419</v>
      </c>
      <c r="E20" s="66"/>
      <c r="G20" s="326"/>
    </row>
    <row r="21" spans="1:7" ht="14.25" customHeight="1">
      <c r="A21" s="66" t="s">
        <v>317</v>
      </c>
      <c r="B21" s="63"/>
      <c r="C21" s="61"/>
      <c r="D21" s="125">
        <v>1934</v>
      </c>
      <c r="E21" s="66"/>
      <c r="G21" s="326"/>
    </row>
    <row r="22" spans="1:7" ht="15" customHeight="1">
      <c r="A22" s="66" t="s">
        <v>318</v>
      </c>
      <c r="B22" s="63"/>
      <c r="C22" s="61"/>
      <c r="D22" s="125">
        <v>1825</v>
      </c>
      <c r="E22" s="66"/>
      <c r="G22" s="326"/>
    </row>
    <row r="23" spans="1:7" ht="15" customHeight="1">
      <c r="A23" s="66" t="s">
        <v>442</v>
      </c>
      <c r="B23" s="63"/>
      <c r="C23" s="61"/>
      <c r="D23" s="125">
        <v>1516</v>
      </c>
      <c r="E23" s="66"/>
      <c r="G23" s="326"/>
    </row>
    <row r="24" spans="1:7" ht="15" customHeight="1">
      <c r="A24" s="66" t="s">
        <v>414</v>
      </c>
      <c r="B24" s="63"/>
      <c r="C24" s="61"/>
      <c r="D24" s="125">
        <v>1370</v>
      </c>
      <c r="E24" s="66"/>
      <c r="G24" s="326"/>
    </row>
    <row r="25" spans="1:7" ht="15" customHeight="1">
      <c r="A25" s="66" t="s">
        <v>302</v>
      </c>
      <c r="B25" s="63"/>
      <c r="C25" s="61"/>
      <c r="D25" s="125">
        <v>1604</v>
      </c>
      <c r="E25" s="66"/>
      <c r="G25" s="326"/>
    </row>
    <row r="26" spans="1:7" ht="15" customHeight="1">
      <c r="A26" s="66" t="s">
        <v>40</v>
      </c>
      <c r="B26" s="63"/>
      <c r="C26" s="61"/>
      <c r="D26" s="125">
        <v>1218</v>
      </c>
      <c r="E26" s="66"/>
      <c r="G26" s="326"/>
    </row>
    <row r="27" spans="1:7" ht="15" customHeight="1">
      <c r="A27" s="506" t="s">
        <v>1048</v>
      </c>
      <c r="B27" s="63"/>
      <c r="C27" s="61"/>
      <c r="D27" s="125">
        <v>1165</v>
      </c>
      <c r="E27" s="66"/>
      <c r="G27" s="326"/>
    </row>
    <row r="28" spans="1:7" ht="15" customHeight="1">
      <c r="A28" s="66" t="s">
        <v>211</v>
      </c>
      <c r="B28" s="63"/>
      <c r="C28" s="61"/>
      <c r="D28" s="125">
        <v>1014</v>
      </c>
      <c r="E28" s="66"/>
      <c r="G28" s="326"/>
    </row>
    <row r="29" spans="1:7" ht="15" customHeight="1">
      <c r="A29" s="66" t="s">
        <v>443</v>
      </c>
      <c r="B29" s="63"/>
      <c r="C29" s="61"/>
      <c r="D29" s="125">
        <v>1610</v>
      </c>
      <c r="E29" s="66"/>
      <c r="G29" s="326"/>
    </row>
    <row r="30" spans="1:7" ht="15" customHeight="1">
      <c r="A30" s="66" t="s">
        <v>210</v>
      </c>
      <c r="B30" s="63"/>
      <c r="C30" s="61"/>
      <c r="D30" s="125">
        <v>1218</v>
      </c>
      <c r="E30" s="66"/>
      <c r="G30" s="326"/>
    </row>
    <row r="31" spans="1:7" ht="15" customHeight="1">
      <c r="A31" s="66" t="s">
        <v>444</v>
      </c>
      <c r="B31" s="63"/>
      <c r="C31" s="61"/>
      <c r="D31" s="125">
        <v>1419</v>
      </c>
      <c r="E31" s="66"/>
      <c r="G31" s="326"/>
    </row>
    <row r="32" spans="1:7" ht="15" customHeight="1">
      <c r="A32" s="771" t="s">
        <v>1049</v>
      </c>
      <c r="B32" s="63"/>
      <c r="C32" s="61"/>
      <c r="D32" s="125">
        <v>1746</v>
      </c>
      <c r="E32" s="61"/>
      <c r="G32" s="326"/>
    </row>
    <row r="33" spans="1:7" ht="15" customHeight="1">
      <c r="A33" s="66" t="s">
        <v>447</v>
      </c>
      <c r="B33" s="63"/>
      <c r="C33" s="61"/>
      <c r="D33" s="125">
        <v>1686</v>
      </c>
      <c r="E33" s="61"/>
      <c r="G33" s="326"/>
    </row>
    <row r="34" spans="1:7" ht="15" customHeight="1">
      <c r="A34" s="66" t="s">
        <v>572</v>
      </c>
      <c r="B34" s="63"/>
      <c r="C34" s="61"/>
      <c r="D34" s="125">
        <v>1774</v>
      </c>
      <c r="E34" s="61"/>
      <c r="G34" s="326"/>
    </row>
    <row r="35" spans="1:7" ht="15" customHeight="1">
      <c r="A35" s="66" t="s">
        <v>212</v>
      </c>
      <c r="B35" s="61"/>
      <c r="C35" s="61"/>
      <c r="D35" s="785">
        <v>101</v>
      </c>
      <c r="E35" s="66"/>
      <c r="G35" s="326"/>
    </row>
    <row r="36" spans="1:7" ht="15" customHeight="1">
      <c r="A36" s="772" t="s">
        <v>1050</v>
      </c>
      <c r="B36" s="62"/>
      <c r="C36" s="62"/>
      <c r="D36" s="786"/>
      <c r="E36" s="90">
        <v>634</v>
      </c>
      <c r="G36" s="326"/>
    </row>
    <row r="37" spans="1:7" ht="15" customHeight="1">
      <c r="A37" s="58" t="s">
        <v>155</v>
      </c>
      <c r="B37" s="57"/>
      <c r="C37" s="57"/>
      <c r="E37" s="124"/>
      <c r="G37" s="326"/>
    </row>
    <row r="38" spans="1:5" ht="28.5" customHeight="1">
      <c r="A38" s="804" t="s">
        <v>652</v>
      </c>
      <c r="B38" s="815"/>
      <c r="C38" s="815"/>
      <c r="D38" s="815"/>
      <c r="E38" s="815"/>
    </row>
    <row r="39" spans="1:5" ht="50.25" customHeight="1">
      <c r="A39" s="804" t="s">
        <v>801</v>
      </c>
      <c r="B39" s="815"/>
      <c r="C39" s="815"/>
      <c r="D39" s="815"/>
      <c r="E39" s="815"/>
    </row>
    <row r="40" spans="1:5" ht="33" customHeight="1">
      <c r="A40" s="804" t="s">
        <v>802</v>
      </c>
      <c r="B40" s="815"/>
      <c r="C40" s="815"/>
      <c r="D40" s="815"/>
      <c r="E40" s="815"/>
    </row>
    <row r="41" spans="1:5" ht="33" customHeight="1">
      <c r="A41" s="804" t="s">
        <v>782</v>
      </c>
      <c r="B41" s="804"/>
      <c r="C41" s="804"/>
      <c r="D41" s="804"/>
      <c r="E41" s="804"/>
    </row>
    <row r="42" spans="1:5" ht="45" customHeight="1">
      <c r="A42" s="804" t="s">
        <v>783</v>
      </c>
      <c r="B42" s="804"/>
      <c r="C42" s="804"/>
      <c r="D42" s="804"/>
      <c r="E42" s="804"/>
    </row>
    <row r="43" spans="1:5" ht="30" customHeight="1">
      <c r="A43" s="804" t="s">
        <v>784</v>
      </c>
      <c r="B43" s="804"/>
      <c r="C43" s="804"/>
      <c r="D43" s="804"/>
      <c r="E43" s="804"/>
    </row>
    <row r="44" ht="62.25" customHeight="1">
      <c r="D44" s="38"/>
    </row>
    <row r="45" ht="47.25" customHeight="1">
      <c r="D45" s="38"/>
    </row>
    <row r="46" ht="50.25" customHeight="1">
      <c r="D46" s="38"/>
    </row>
    <row r="47" ht="31.5" customHeight="1">
      <c r="D47" s="38"/>
    </row>
    <row r="53" ht="15" customHeight="1">
      <c r="D53" s="38"/>
    </row>
  </sheetData>
  <sheetProtection/>
  <mergeCells count="8">
    <mergeCell ref="A40:E40"/>
    <mergeCell ref="A41:E41"/>
    <mergeCell ref="D4:E4"/>
    <mergeCell ref="C5:E5"/>
    <mergeCell ref="A42:E42"/>
    <mergeCell ref="A43:E43"/>
    <mergeCell ref="A38:E38"/>
    <mergeCell ref="A39:E39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2019-03-12T06:47:17Z</cp:lastPrinted>
  <dcterms:created xsi:type="dcterms:W3CDTF">2004-01-27T07:16:46Z</dcterms:created>
  <dcterms:modified xsi:type="dcterms:W3CDTF">2019-09-16T12:13:13Z</dcterms:modified>
  <cp:category/>
  <cp:version/>
  <cp:contentType/>
  <cp:contentStatus/>
</cp:coreProperties>
</file>